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defaultThemeVersion="124226"/>
  <xr:revisionPtr revIDLastSave="0" documentId="13_ncr:1_{5BD78613-29E7-4C70-84A9-A9DE0D043D58}" xr6:coauthVersionLast="47" xr6:coauthVersionMax="47" xr10:uidLastSave="{00000000-0000-0000-0000-000000000000}"/>
  <bookViews>
    <workbookView xWindow="1860" yWindow="0" windowWidth="16630" windowHeight="9540" tabRatio="682" xr2:uid="{00000000-000D-0000-FFFF-FFFF00000000}"/>
  </bookViews>
  <sheets>
    <sheet name="工事競争（様式2-１）" sheetId="1" r:id="rId1"/>
    <sheet name="工事随契（様式2-2）" sheetId="11" r:id="rId2"/>
    <sheet name="物品役務競争（様式2-3）" sheetId="10" r:id="rId3"/>
    <sheet name="物品役務随契（様式2-４）" sheetId="12" r:id="rId4"/>
  </sheets>
  <definedNames>
    <definedName name="_xlnm._FilterDatabase" localSheetId="0" hidden="1">'工事競争（様式2-１）'!$A$4:$M$28</definedName>
    <definedName name="_xlnm._FilterDatabase" localSheetId="1" hidden="1">'工事随契（様式2-2）'!$A$4:$M$4</definedName>
    <definedName name="_xlnm._FilterDatabase" localSheetId="2" hidden="1">'物品役務競争（様式2-3）'!$A$4:$M$117</definedName>
    <definedName name="_xlnm._FilterDatabase" localSheetId="3" hidden="1">'物品役務随契（様式2-４）'!$A$4:$M$98</definedName>
    <definedName name="_xlnm.Print_Area" localSheetId="0">'工事競争（様式2-１）'!$A$1:$M$25</definedName>
    <definedName name="_xlnm.Print_Area" localSheetId="1">'工事随契（様式2-2）'!$A$1:$M$6</definedName>
    <definedName name="_xlnm.Print_Area" localSheetId="2">'物品役務競争（様式2-3）'!$A$1:$M$114</definedName>
    <definedName name="_xlnm.Print_Area" localSheetId="3">'物品役務随契（様式2-４）'!$A$1:$M$95</definedName>
    <definedName name="_xlnm.Print_Titles" localSheetId="0">'工事競争（様式2-１）'!$A:$M,'工事競争（様式2-１）'!$1:$4</definedName>
    <definedName name="_xlnm.Print_Titles" localSheetId="1">'工事随契（様式2-2）'!$A:$M,'工事随契（様式2-2）'!$1:$4</definedName>
    <definedName name="_xlnm.Print_Titles" localSheetId="2">'物品役務競争（様式2-3）'!$A:$M,'物品役務競争（様式2-3）'!$1:$4</definedName>
    <definedName name="_xlnm.Print_Titles" localSheetId="3">'物品役務随契（様式2-４）'!$A:$M,'物品役務随契（様式2-４）'!$1:$4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0" l="1"/>
  <c r="I22" i="1" l="1"/>
  <c r="I103" i="10"/>
  <c r="I20" i="1" l="1"/>
  <c r="H80" i="12" l="1"/>
  <c r="G80" i="12"/>
  <c r="H97" i="10"/>
  <c r="G97" i="10"/>
  <c r="H80" i="10"/>
  <c r="G80" i="10"/>
  <c r="H84" i="10"/>
  <c r="G84" i="10"/>
  <c r="H79" i="10"/>
  <c r="G79" i="10"/>
  <c r="H76" i="10"/>
  <c r="G76" i="10"/>
  <c r="H77" i="10"/>
  <c r="G77" i="10"/>
  <c r="H19" i="1"/>
  <c r="G19" i="1"/>
  <c r="H18" i="1"/>
  <c r="G18" i="1"/>
  <c r="I80" i="12" l="1"/>
  <c r="I77" i="10"/>
  <c r="I97" i="10"/>
  <c r="I79" i="10"/>
  <c r="I80" i="10"/>
  <c r="I76" i="10"/>
  <c r="I84" i="10"/>
  <c r="I18" i="1"/>
  <c r="I19" i="1"/>
  <c r="I17" i="1"/>
  <c r="I12" i="1"/>
  <c r="I15" i="1"/>
  <c r="H75" i="12" l="1"/>
  <c r="G75" i="12"/>
  <c r="H72" i="12"/>
  <c r="G72" i="12"/>
  <c r="H70" i="12"/>
  <c r="G70" i="12"/>
  <c r="H68" i="12"/>
  <c r="G68" i="12"/>
  <c r="H66" i="10"/>
  <c r="G66" i="10"/>
  <c r="H64" i="10"/>
  <c r="G64" i="10"/>
  <c r="H61" i="10"/>
  <c r="G61" i="10"/>
  <c r="H60" i="10"/>
  <c r="G60" i="10"/>
  <c r="H16" i="1"/>
  <c r="G16" i="1"/>
  <c r="H13" i="1"/>
  <c r="G13" i="1"/>
  <c r="I13" i="1" l="1"/>
  <c r="I64" i="10"/>
  <c r="I16" i="1"/>
  <c r="I68" i="12"/>
  <c r="I72" i="12"/>
  <c r="I75" i="12"/>
  <c r="I70" i="12"/>
  <c r="I60" i="10"/>
  <c r="I61" i="10"/>
  <c r="I66" i="10"/>
  <c r="H60" i="12"/>
  <c r="G60" i="12"/>
  <c r="H59" i="12"/>
  <c r="G59" i="12"/>
  <c r="H66" i="12"/>
  <c r="G66" i="12"/>
  <c r="H62" i="12"/>
  <c r="G62" i="12"/>
  <c r="I60" i="12" l="1"/>
  <c r="I62" i="12"/>
  <c r="I59" i="12"/>
  <c r="I66" i="12"/>
  <c r="H46" i="10"/>
  <c r="G46" i="10"/>
  <c r="H55" i="10"/>
  <c r="G55" i="10"/>
  <c r="H50" i="10"/>
  <c r="G50" i="10"/>
  <c r="H49" i="10"/>
  <c r="G49" i="10"/>
  <c r="H48" i="10"/>
  <c r="G48" i="10"/>
  <c r="H45" i="10"/>
  <c r="G45" i="10"/>
  <c r="H57" i="10"/>
  <c r="G57" i="10"/>
  <c r="H54" i="10"/>
  <c r="G54" i="10"/>
  <c r="H53" i="10"/>
  <c r="G53" i="10"/>
  <c r="H52" i="10"/>
  <c r="G52" i="10"/>
  <c r="H51" i="10"/>
  <c r="G51" i="10"/>
  <c r="H44" i="10"/>
  <c r="G44" i="10"/>
  <c r="H42" i="10"/>
  <c r="G42" i="10"/>
  <c r="H41" i="10"/>
  <c r="G41" i="10"/>
  <c r="I49" i="10" l="1"/>
  <c r="I55" i="10"/>
  <c r="I48" i="10"/>
  <c r="I53" i="10"/>
  <c r="I57" i="10"/>
  <c r="I44" i="10"/>
  <c r="I45" i="10"/>
  <c r="I52" i="10"/>
  <c r="I50" i="10"/>
  <c r="I46" i="10"/>
  <c r="I51" i="10"/>
  <c r="I54" i="10"/>
  <c r="I41" i="10"/>
  <c r="I42" i="10"/>
  <c r="I37" i="10" l="1"/>
  <c r="I9" i="1" l="1"/>
  <c r="I40" i="10" l="1"/>
  <c r="I39" i="10" l="1"/>
  <c r="I8" i="1" l="1"/>
  <c r="I38" i="10" l="1"/>
  <c r="I11" i="1" l="1"/>
  <c r="I10" i="1" l="1"/>
</calcChain>
</file>

<file path=xl/sharedStrings.xml><?xml version="1.0" encoding="utf-8"?>
<sst xmlns="http://schemas.openxmlformats.org/spreadsheetml/2006/main" count="1353" uniqueCount="470">
  <si>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</si>
  <si>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</si>
  <si>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</si>
  <si>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</si>
  <si>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</si>
  <si>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</si>
  <si>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</si>
  <si>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法人番号</t>
    <rPh sb="0" eb="2">
      <t>ホウジン</t>
    </rPh>
    <rPh sb="2" eb="4">
      <t>バンゴウ</t>
    </rPh>
    <phoneticPr fontId="1"/>
  </si>
  <si>
    <t>契約担当官等の氏名並びに
その所属する部局の名称及び所在地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</si>
  <si>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契約相手方の商号又は名称及び住所</t>
    <rPh sb="0" eb="2">
      <t>ケイヤク</t>
    </rPh>
    <rPh sb="2" eb="5">
      <t>アイテガタ</t>
    </rPh>
    <rPh sb="6" eb="8">
      <t>ショウゴウ</t>
    </rPh>
    <rPh sb="8" eb="9">
      <t>マタ</t>
    </rPh>
    <rPh sb="10" eb="12">
      <t>メイショウ</t>
    </rPh>
    <rPh sb="12" eb="13">
      <t>オヨ</t>
    </rPh>
    <rPh sb="14" eb="16">
      <t>ジュウショ</t>
    </rPh>
    <phoneticPr fontId="1"/>
  </si>
  <si>
    <t>応札・
応募者数</t>
    <phoneticPr fontId="1"/>
  </si>
  <si>
    <t>公益法人
区分</t>
    <rPh sb="0" eb="2">
      <t>コウエキ</t>
    </rPh>
    <rPh sb="2" eb="4">
      <t>ホウジン</t>
    </rPh>
    <rPh sb="5" eb="7">
      <t>クブン</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</si>
  <si>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</si>
  <si>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公共工事の名称、
場所、期間及び種別</t>
    <rPh sb="0" eb="2">
      <t>コウキョウ</t>
    </rPh>
    <rPh sb="2" eb="4">
      <t>コウジ</t>
    </rPh>
    <rPh sb="5" eb="7">
      <t>メイショウ</t>
    </rPh>
    <rPh sb="9" eb="11">
      <t>バショ</t>
    </rPh>
    <rPh sb="12" eb="14">
      <t>キカン</t>
    </rPh>
    <rPh sb="14" eb="15">
      <t>オヨ</t>
    </rPh>
    <rPh sb="16" eb="18">
      <t>シュベツ</t>
    </rPh>
    <phoneticPr fontId="1"/>
  </si>
  <si>
    <t>契約
締結日</t>
    <rPh sb="0" eb="2">
      <t>ケイヤク</t>
    </rPh>
    <rPh sb="3" eb="5">
      <t>テイケツ</t>
    </rPh>
    <rPh sb="5" eb="6">
      <t>ヒ</t>
    </rPh>
    <phoneticPr fontId="1"/>
  </si>
  <si>
    <t>一般競争
（総合評価）</t>
    <rPh sb="2" eb="4">
      <t>キョウソウ</t>
    </rPh>
    <phoneticPr fontId="1"/>
  </si>
  <si>
    <t>一般競争
（最低価格）</t>
    <phoneticPr fontId="1"/>
  </si>
  <si>
    <t>－</t>
  </si>
  <si>
    <t>－</t>
    <phoneticPr fontId="1"/>
  </si>
  <si>
    <t>株式会社エイト
東京都八王子市明神町３－２０－５エイトビル</t>
    <rPh sb="0" eb="4">
      <t>カブシキガイシャ</t>
    </rPh>
    <phoneticPr fontId="1"/>
  </si>
  <si>
    <t>首都圏ビルサービス協同組合
東京都港区赤坂１丁目１番１６号</t>
    <rPh sb="0" eb="3">
      <t>シュトケン</t>
    </rPh>
    <rPh sb="9" eb="11">
      <t>キョウドウ</t>
    </rPh>
    <rPh sb="11" eb="13">
      <t>クミアイ</t>
    </rPh>
    <phoneticPr fontId="1"/>
  </si>
  <si>
    <t>沖縄県ビルメンテナンス協同組合
沖縄県那覇市曙２丁目２７番１４号</t>
    <rPh sb="0" eb="3">
      <t>オキナワケン</t>
    </rPh>
    <rPh sb="11" eb="13">
      <t>キョウドウ</t>
    </rPh>
    <rPh sb="13" eb="15">
      <t>クミアイ</t>
    </rPh>
    <phoneticPr fontId="1"/>
  </si>
  <si>
    <t>株式会社ジャパン総合ビル管理
沖縄県那覇市古島１丁目２４番１３号</t>
    <rPh sb="0" eb="4">
      <t>カブシキガイシャ</t>
    </rPh>
    <rPh sb="8" eb="10">
      <t>ソウゴウ</t>
    </rPh>
    <rPh sb="12" eb="14">
      <t>カンリ</t>
    </rPh>
    <phoneticPr fontId="1"/>
  </si>
  <si>
    <t>「沖縄・地域安全パトロール隊」に係る駐車場賃貸借契約</t>
    <phoneticPr fontId="1"/>
  </si>
  <si>
    <t>宅地建物取引業免許事務処理システム電算処理等業務</t>
    <phoneticPr fontId="1"/>
  </si>
  <si>
    <t>個人のため非公表</t>
    <rPh sb="0" eb="2">
      <t>コジン</t>
    </rPh>
    <rPh sb="5" eb="8">
      <t>ヒコウヒョウ</t>
    </rPh>
    <phoneticPr fontId="1"/>
  </si>
  <si>
    <t>宮古島市長
沖縄県宮古島市平良西里１１４０</t>
    <rPh sb="0" eb="3">
      <t>ミヤコジマ</t>
    </rPh>
    <rPh sb="3" eb="5">
      <t>シチョウ</t>
    </rPh>
    <phoneticPr fontId="1"/>
  </si>
  <si>
    <t>キヤノン電子テクノロジー株式会社
東京都港区海岸１－４－８</t>
    <phoneticPr fontId="1"/>
  </si>
  <si>
    <t>株式会社ジムキ文明堂
沖縄県那覇市久米２―４―１４</t>
    <phoneticPr fontId="1"/>
  </si>
  <si>
    <t>沖縄道路メンテナンス株式会社
沖縄県豊見城市字伊良波５１９番地１</t>
    <rPh sb="0" eb="2">
      <t>オキナワ</t>
    </rPh>
    <rPh sb="2" eb="4">
      <t>ドウロ</t>
    </rPh>
    <rPh sb="10" eb="12">
      <t>カブシキ</t>
    </rPh>
    <rPh sb="12" eb="14">
      <t>カイシャ</t>
    </rPh>
    <phoneticPr fontId="1"/>
  </si>
  <si>
    <t>沖縄菱電ビルシステム株式会社
沖縄県那覇市久茂地１－３－１</t>
    <rPh sb="0" eb="2">
      <t>オキナワ</t>
    </rPh>
    <rPh sb="2" eb="3">
      <t>ヒシ</t>
    </rPh>
    <rPh sb="3" eb="4">
      <t>デン</t>
    </rPh>
    <rPh sb="10" eb="14">
      <t>カブシキガイシャ</t>
    </rPh>
    <phoneticPr fontId="1"/>
  </si>
  <si>
    <t>一般財団法人不動産適正取引推進機構
東京都港区虎ノ門３丁目８番２１号</t>
    <rPh sb="0" eb="2">
      <t>イッパン</t>
    </rPh>
    <rPh sb="2" eb="4">
      <t>ザイダン</t>
    </rPh>
    <rPh sb="4" eb="6">
      <t>ホウジン</t>
    </rPh>
    <rPh sb="6" eb="9">
      <t>フドウサン</t>
    </rPh>
    <rPh sb="9" eb="11">
      <t>テキセイ</t>
    </rPh>
    <rPh sb="11" eb="13">
      <t>トリヒキ</t>
    </rPh>
    <rPh sb="13" eb="15">
      <t>スイシン</t>
    </rPh>
    <rPh sb="15" eb="17">
      <t>キコウ</t>
    </rPh>
    <phoneticPr fontId="1"/>
  </si>
  <si>
    <t>株式会社JTB沖縄
沖縄県那覇市旭町１１２番地１</t>
    <rPh sb="0" eb="2">
      <t>カブシキ</t>
    </rPh>
    <rPh sb="2" eb="4">
      <t>カイシャ</t>
    </rPh>
    <rPh sb="7" eb="9">
      <t>オキナワ</t>
    </rPh>
    <phoneticPr fontId="1"/>
  </si>
  <si>
    <t>単価</t>
    <rPh sb="0" eb="2">
      <t>タンカ</t>
    </rPh>
    <phoneticPr fontId="1"/>
  </si>
  <si>
    <t>会計法第29条の3第4項
位置・面積等につき最も好適な条件を有するものであり、また、現に使用しており移転等が困難なため</t>
    <phoneticPr fontId="1"/>
  </si>
  <si>
    <t>公募</t>
    <rPh sb="0" eb="2">
      <t>コウボ</t>
    </rPh>
    <phoneticPr fontId="1"/>
  </si>
  <si>
    <t>企画</t>
    <rPh sb="0" eb="2">
      <t>キカク</t>
    </rPh>
    <phoneticPr fontId="1"/>
  </si>
  <si>
    <t>会計法第29条の3第4項
位置・面積等につき最も好適な条件を有するものであり、また、現に使用しており移転等が困難なため</t>
    <phoneticPr fontId="1"/>
  </si>
  <si>
    <t>様式２－１</t>
    <phoneticPr fontId="1"/>
  </si>
  <si>
    <t>様式２－２</t>
    <phoneticPr fontId="1"/>
  </si>
  <si>
    <t>様式２－３</t>
    <phoneticPr fontId="1"/>
  </si>
  <si>
    <t>様式２－４</t>
    <phoneticPr fontId="1"/>
  </si>
  <si>
    <t>会計法第29条の3第5項及び予算決算及び会計令第99条第18項
事業協同組合の保護育成のため</t>
    <rPh sb="3" eb="4">
      <t>ダイ</t>
    </rPh>
    <phoneticPr fontId="1"/>
  </si>
  <si>
    <t>会計法第29条の3第4項
プロポーザル方式により技術提案書を審査した結果、最適と認められため</t>
    <phoneticPr fontId="1"/>
  </si>
  <si>
    <t>会計法第29条の3第4項
企画提案を募集し、提案内容を審査委員会において審査したところ、当該事業者を選定することとされたため</t>
    <phoneticPr fontId="1"/>
  </si>
  <si>
    <t>株式会社ＮＴＴ西日本アセット・プランニング
大阪府大阪市中央区今橋２丁目５番８号</t>
    <phoneticPr fontId="1"/>
  </si>
  <si>
    <t>会計法第29条の3第4項
企画提案を募集し、提案内容を審査委員会において審査したところ、当該事業者を選定することとされたため</t>
  </si>
  <si>
    <t>一般競争
（総合評価）</t>
  </si>
  <si>
    <t>国認定、
都道府県
認定の区分</t>
    <rPh sb="1" eb="3">
      <t>ニンテイ</t>
    </rPh>
    <rPh sb="5" eb="9">
      <t>トドウフケン</t>
    </rPh>
    <rPh sb="10" eb="12">
      <t>ニンテイ</t>
    </rPh>
    <phoneticPr fontId="1"/>
  </si>
  <si>
    <t>※公益法人の区分において、「公財」は、「公益財団法人」、「公社」は「公益社団法人」をいう。</t>
    <rPh sb="1" eb="3">
      <t>コウエキ</t>
    </rPh>
    <rPh sb="3" eb="5">
      <t>ホウジン</t>
    </rPh>
    <rPh sb="6" eb="8">
      <t>クブン</t>
    </rPh>
    <rPh sb="29" eb="31">
      <t>コウシャ</t>
    </rPh>
    <rPh sb="34" eb="36">
      <t>コウエキ</t>
    </rPh>
    <rPh sb="36" eb="38">
      <t>シャダン</t>
    </rPh>
    <rPh sb="38" eb="40">
      <t>ホウジン</t>
    </rPh>
    <phoneticPr fontId="1"/>
  </si>
  <si>
    <t>指名・簡易公募
（最低価格）</t>
    <rPh sb="9" eb="11">
      <t>サイテイ</t>
    </rPh>
    <phoneticPr fontId="1"/>
  </si>
  <si>
    <t>一般競争
（最低価格）</t>
    <rPh sb="6" eb="8">
      <t>サイテイ</t>
    </rPh>
    <rPh sb="8" eb="10">
      <t>カカク</t>
    </rPh>
    <phoneticPr fontId="1"/>
  </si>
  <si>
    <t>会計法第29条の3第4項
必要とする財又はサービスの提供者が他に存在しないため</t>
    <rPh sb="18" eb="19">
      <t>ザイ</t>
    </rPh>
    <rPh sb="19" eb="20">
      <t>マタ</t>
    </rPh>
    <phoneticPr fontId="3"/>
  </si>
  <si>
    <t>会計法第29条の3第4項
競争に付することが不利と認められるため</t>
  </si>
  <si>
    <t>公共調達の適正化について（平成１８年８月２５日付財計第２０１７号）に基づく競争入札に係る情報の公表（公共工事）
及び公益法人に対する支出の公表・点検の方針について（平成２４年６月１日行政改革実行本部決定）に基づく情報の公開</t>
    <rPh sb="75" eb="77">
      <t>ホウシン</t>
    </rPh>
    <phoneticPr fontId="1"/>
  </si>
  <si>
    <t>公共調達の適正化について（平成１８年８月２５日付財計第２０１７号）に基づく随意契約に係る情報の公表（公共工事）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</si>
  <si>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公共調達の適正化について（平成１８年８月２５日付財計第２０１７号）に基づく競争入札に係る情報の公表（物品・役務等）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</si>
  <si>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公共調達の適正化について（平成１８年８月２５日付財計第２０１７号）に基づく随意契約に係る情報の公表（物品・役務等）
及び公益法人に対する支出の公表・点検の方針について（平成２４年６月１日行政改革実行本部決定）に基づく情報の公開</t>
    <phoneticPr fontId="1"/>
  </si>
  <si>
    <t>会計法第29条の3第4項
契約相手方として要件を満たす機関が、他に存在しないため</t>
    <rPh sb="17" eb="18">
      <t>カタ</t>
    </rPh>
    <rPh sb="24" eb="25">
      <t>ミ</t>
    </rPh>
    <phoneticPr fontId="3"/>
  </si>
  <si>
    <t>分任支出負担行為担当官
沖縄総合事務局石垣島農業水利事業所長
安武　秀一
沖縄県石垣市字石垣486-1</t>
    <rPh sb="31" eb="33">
      <t>ヤスタケ</t>
    </rPh>
    <rPh sb="34" eb="36">
      <t>シュウイチ</t>
    </rPh>
    <phoneticPr fontId="7"/>
  </si>
  <si>
    <t>分任支出負担行為担当官
沖縄総合事務局宮古伊良部農業水利事業所長
今別府　純一
沖縄県宮古島市字平良下里108-11</t>
    <rPh sb="33" eb="34">
      <t>イマ</t>
    </rPh>
    <rPh sb="34" eb="36">
      <t>ベップ</t>
    </rPh>
    <rPh sb="37" eb="39">
      <t>ジュンイチ</t>
    </rPh>
    <phoneticPr fontId="1"/>
  </si>
  <si>
    <t>株式会社サンテックインターナショナル
沖縄県浦添市伊祖1-32-8</t>
    <phoneticPr fontId="1"/>
  </si>
  <si>
    <t>株式会社新生建設コンサルタント
沖縄県宮古島市平良字東仲宗根６３９番地４</t>
    <phoneticPr fontId="7"/>
  </si>
  <si>
    <t>NTCコンサルタンツ株式会社九州支社
福岡県福岡市博多区博多駅東三丁目１番26号</t>
    <rPh sb="10" eb="14">
      <t>カブシキガイシャ</t>
    </rPh>
    <rPh sb="14" eb="16">
      <t>キュウシュウ</t>
    </rPh>
    <rPh sb="16" eb="18">
      <t>シシャ</t>
    </rPh>
    <phoneticPr fontId="7"/>
  </si>
  <si>
    <t>支出負担行為担当官
沖縄総合事務局総務部長
中村　敏昭
沖縄県那覇市おもろまち２－１－１</t>
    <rPh sb="0" eb="2">
      <t>シシュツ</t>
    </rPh>
    <rPh sb="2" eb="4">
      <t>フタン</t>
    </rPh>
    <rPh sb="4" eb="6">
      <t>コウイ</t>
    </rPh>
    <rPh sb="6" eb="9">
      <t>タントウカン</t>
    </rPh>
    <rPh sb="10" eb="12">
      <t>オキナワ</t>
    </rPh>
    <rPh sb="12" eb="14">
      <t>ソウゴウ</t>
    </rPh>
    <rPh sb="14" eb="17">
      <t>ジムキョク</t>
    </rPh>
    <rPh sb="17" eb="19">
      <t>ソウム</t>
    </rPh>
    <rPh sb="19" eb="21">
      <t>ブチョウ</t>
    </rPh>
    <rPh sb="22" eb="24">
      <t>ナカムラ</t>
    </rPh>
    <rPh sb="25" eb="27">
      <t>トシアキ</t>
    </rPh>
    <rPh sb="28" eb="31">
      <t>オキナワケン</t>
    </rPh>
    <rPh sb="31" eb="34">
      <t>ナハシ</t>
    </rPh>
    <phoneticPr fontId="1"/>
  </si>
  <si>
    <t>単価</t>
    <rPh sb="0" eb="2">
      <t>タンカ</t>
    </rPh>
    <phoneticPr fontId="1"/>
  </si>
  <si>
    <t>有限会社大里建設
沖縄県石垣市字新川２２７４番地の９</t>
    <phoneticPr fontId="1"/>
  </si>
  <si>
    <t>友平衛生社有限会社
沖縄県豊見城市字金良９９番地４</t>
    <rPh sb="0" eb="1">
      <t>トモ</t>
    </rPh>
    <rPh sb="1" eb="2">
      <t>ヒラ</t>
    </rPh>
    <rPh sb="2" eb="5">
      <t>エイセイシャ</t>
    </rPh>
    <rPh sb="5" eb="9">
      <t>ユウゲンガイシャ</t>
    </rPh>
    <phoneticPr fontId="1"/>
  </si>
  <si>
    <t>キヤノン電子テクノロジー株式会社
東京都港区海岸１－４－８</t>
    <rPh sb="4" eb="6">
      <t>デンシ</t>
    </rPh>
    <rPh sb="12" eb="16">
      <t>カブシキカイシャ</t>
    </rPh>
    <phoneticPr fontId="1"/>
  </si>
  <si>
    <t>東洋ワークセキュリティ沖縄株式会社
沖縄県那覇市曙２丁目２４番１３号曙沖商ビル２F　２―Ｂ</t>
    <phoneticPr fontId="1"/>
  </si>
  <si>
    <t>株式会社JOB　BANK
沖縄県那覇市銘苅２－４－４６</t>
    <rPh sb="0" eb="4">
      <t>カブシキカイシャ</t>
    </rPh>
    <phoneticPr fontId="1"/>
  </si>
  <si>
    <t>株式会社トヨタレンタリース沖縄
沖縄県那覇市赤嶺２丁目１３番１号</t>
    <phoneticPr fontId="1"/>
  </si>
  <si>
    <t>有限会社岳原空調設備
沖縄県中頭郡西原町字池田７０番地２</t>
    <rPh sb="0" eb="4">
      <t>ユウゲンカイシャ</t>
    </rPh>
    <rPh sb="4" eb="5">
      <t>ガク</t>
    </rPh>
    <rPh sb="5" eb="6">
      <t>ハラ</t>
    </rPh>
    <rPh sb="6" eb="10">
      <t>クウチョウセツビ</t>
    </rPh>
    <phoneticPr fontId="1"/>
  </si>
  <si>
    <t>株式会社F's support
東京都渋谷区本町５－１５－１４　エスタシオン渋谷４０６</t>
    <rPh sb="0" eb="2">
      <t>カブシキ</t>
    </rPh>
    <rPh sb="2" eb="4">
      <t>カイシャ</t>
    </rPh>
    <phoneticPr fontId="1"/>
  </si>
  <si>
    <t>株式会社沖縄ダイケン
沖縄県那覇市おもろまち一丁目１番１２号</t>
    <phoneticPr fontId="1"/>
  </si>
  <si>
    <t>住宅情報センター株式会社
沖縄県宮古島市平良字西里１１０７－７</t>
    <phoneticPr fontId="1"/>
  </si>
  <si>
    <t>株式会社ひろし不動産
沖縄県宮古島市平良字下里９０７－２</t>
    <rPh sb="0" eb="4">
      <t>カブシキガイシャ</t>
    </rPh>
    <phoneticPr fontId="1"/>
  </si>
  <si>
    <t>有限会社八重山ホーム
沖縄県石垣市字平得１１７－３０</t>
    <rPh sb="0" eb="4">
      <t>ユウゲンカイシャ</t>
    </rPh>
    <rPh sb="4" eb="7">
      <t>ヤエヤマ</t>
    </rPh>
    <phoneticPr fontId="1"/>
  </si>
  <si>
    <t>株式会社大央ハウジング
沖縄県石垣市字平得４－１</t>
    <rPh sb="0" eb="4">
      <t>カブシキガイシャ</t>
    </rPh>
    <rPh sb="4" eb="5">
      <t>ダイ</t>
    </rPh>
    <phoneticPr fontId="1"/>
  </si>
  <si>
    <t>住宅情報センター株式会社
沖縄県石垣市平得５８－６</t>
    <rPh sb="0" eb="2">
      <t>ジュウタク</t>
    </rPh>
    <rPh sb="2" eb="4">
      <t>ジョウホウ</t>
    </rPh>
    <rPh sb="8" eb="12">
      <t>カブシキガイシャ</t>
    </rPh>
    <phoneticPr fontId="1"/>
  </si>
  <si>
    <t>株式会社インソース
東京都荒川区西日暮里４－１９－１２インソース道灌山ビル</t>
    <phoneticPr fontId="1"/>
  </si>
  <si>
    <t>有限会社本土新聞那覇販売所
沖縄県那覇市楚辺１丁目１０番３６号</t>
    <phoneticPr fontId="1"/>
  </si>
  <si>
    <t>沖縄県石油業協同組合
沖縄県島尻郡八重瀬町字伊覇２２８</t>
    <rPh sb="0" eb="3">
      <t>オキナワケン</t>
    </rPh>
    <rPh sb="3" eb="5">
      <t>セキユ</t>
    </rPh>
    <rPh sb="5" eb="6">
      <t>ギョウ</t>
    </rPh>
    <rPh sb="6" eb="8">
      <t>キョウドウ</t>
    </rPh>
    <rPh sb="8" eb="10">
      <t>クミアイ</t>
    </rPh>
    <rPh sb="14" eb="17">
      <t>シマジリグン</t>
    </rPh>
    <phoneticPr fontId="1"/>
  </si>
  <si>
    <t>独立行政法人国立印刷局
東京都港区虎ノ門二丁目２番５号</t>
    <rPh sb="0" eb="6">
      <t>ドクリツギョウセイホウジン</t>
    </rPh>
    <phoneticPr fontId="1"/>
  </si>
  <si>
    <t>社団法人沖縄県ハイヤー・タクシー協会</t>
    <rPh sb="0" eb="4">
      <t>シャダンホウジン</t>
    </rPh>
    <phoneticPr fontId="1"/>
  </si>
  <si>
    <t>株式会社ジェーシービー
東京都港区南青山５－１－２２</t>
    <rPh sb="0" eb="4">
      <t>カブシキガイシャ</t>
    </rPh>
    <phoneticPr fontId="1"/>
  </si>
  <si>
    <t>会計法第29条の3第4項
公募を実施した結果、当該事業者の他に履行可能な者の申し出がなかったため</t>
    <phoneticPr fontId="1"/>
  </si>
  <si>
    <t>株式会社松川オート
沖縄県浦添市仲西３丁目１２番２号</t>
    <phoneticPr fontId="1"/>
  </si>
  <si>
    <t>株式会社パスコ
沖縄県那覇市久茂地2-14-1</t>
    <rPh sb="0" eb="4">
      <t>カブシキガイシャ</t>
    </rPh>
    <phoneticPr fontId="1"/>
  </si>
  <si>
    <t>沖縄県知事
沖縄県那覇市泉崎１丁目２－２</t>
    <rPh sb="0" eb="3">
      <t>オキナワケン</t>
    </rPh>
    <rPh sb="3" eb="5">
      <t>チジ</t>
    </rPh>
    <phoneticPr fontId="1"/>
  </si>
  <si>
    <t>西部電気工業株式会社
福岡県福岡市博多区博多駅東３－７－１</t>
    <rPh sb="0" eb="2">
      <t>セイブ</t>
    </rPh>
    <rPh sb="2" eb="6">
      <t>デンキコウギョウ</t>
    </rPh>
    <rPh sb="6" eb="10">
      <t>カブシキガイシャ</t>
    </rPh>
    <rPh sb="11" eb="14">
      <t>フクオカケン</t>
    </rPh>
    <phoneticPr fontId="1"/>
  </si>
  <si>
    <t xml:space="preserve">エヌ・ティ・ティ・コミュニケーションズ株式会社
東京都千代田区大手町２丁目３番１号
</t>
    <rPh sb="19" eb="23">
      <t>カブシキガイシャ</t>
    </rPh>
    <phoneticPr fontId="1"/>
  </si>
  <si>
    <t>日本パーキング株式会社
東京都千代田区神田神保町２－４</t>
    <rPh sb="7" eb="11">
      <t>カブシキガイシャ</t>
    </rPh>
    <phoneticPr fontId="1"/>
  </si>
  <si>
    <t xml:space="preserve">沖縄県土地改良事業団体連合会
沖縄県島尻郡南風原町字本部453-3
</t>
    <rPh sb="0" eb="2">
      <t>オキナワ</t>
    </rPh>
    <rPh sb="2" eb="3">
      <t>ケン</t>
    </rPh>
    <rPh sb="3" eb="5">
      <t>トチ</t>
    </rPh>
    <rPh sb="5" eb="7">
      <t>カイリョウ</t>
    </rPh>
    <rPh sb="7" eb="9">
      <t>ジギョウ</t>
    </rPh>
    <rPh sb="9" eb="11">
      <t>ダンタイ</t>
    </rPh>
    <rPh sb="11" eb="14">
      <t>レンゴウカイ</t>
    </rPh>
    <rPh sb="18" eb="21">
      <t>シマジリグン</t>
    </rPh>
    <phoneticPr fontId="1"/>
  </si>
  <si>
    <t>沖縄官民合同伴走型支援事業</t>
    <rPh sb="0" eb="2">
      <t>オキナワ</t>
    </rPh>
    <rPh sb="2" eb="4">
      <t>カンミン</t>
    </rPh>
    <rPh sb="4" eb="6">
      <t>ゴウドウ</t>
    </rPh>
    <rPh sb="6" eb="8">
      <t>バンソウ</t>
    </rPh>
    <rPh sb="8" eb="9">
      <t>ガタ</t>
    </rPh>
    <rPh sb="9" eb="11">
      <t>シエン</t>
    </rPh>
    <rPh sb="11" eb="13">
      <t>ジギョウ</t>
    </rPh>
    <phoneticPr fontId="2"/>
  </si>
  <si>
    <t>一般社団法人沖縄県中小企業診断士協会
沖縄県那覇市字小禄１８３１番地１</t>
    <phoneticPr fontId="1"/>
  </si>
  <si>
    <t>企画</t>
    <rPh sb="0" eb="2">
      <t>キカク</t>
    </rPh>
    <phoneticPr fontId="1"/>
  </si>
  <si>
    <t>那覇商工会議所
沖縄県那覇市久米２丁目２番１０号</t>
    <rPh sb="0" eb="2">
      <t>ナハ</t>
    </rPh>
    <rPh sb="2" eb="7">
      <t>ショウコウカイギショ</t>
    </rPh>
    <phoneticPr fontId="1"/>
  </si>
  <si>
    <t>公募</t>
    <rPh sb="0" eb="2">
      <t>コウボ</t>
    </rPh>
    <phoneticPr fontId="1"/>
  </si>
  <si>
    <t>沖縄総合観光施策推進室の業務支援に係る要員派遣業務（単価契約）</t>
    <phoneticPr fontId="1"/>
  </si>
  <si>
    <t>株式会社リウコム
沖縄県那覇市久茂地１－７－１</t>
    <rPh sb="0" eb="4">
      <t>カブシキガイシャ</t>
    </rPh>
    <phoneticPr fontId="1"/>
  </si>
  <si>
    <t>日本工営都市空間株式会社沖縄支店
沖縄県那覇市金城５丁目５番地８</t>
    <rPh sb="2" eb="4">
      <t>コウエイ</t>
    </rPh>
    <rPh sb="4" eb="6">
      <t>トシ</t>
    </rPh>
    <rPh sb="6" eb="8">
      <t>クウカン</t>
    </rPh>
    <rPh sb="8" eb="12">
      <t>カブシキカイシャ</t>
    </rPh>
    <rPh sb="12" eb="16">
      <t>オキナワシテン</t>
    </rPh>
    <phoneticPr fontId="1"/>
  </si>
  <si>
    <t>一般財団法人漁港漁場漁村総合研究所
東京都千代田区岩本町３－４－６　トナカイタワーズビル</t>
    <rPh sb="0" eb="2">
      <t>イッパン</t>
    </rPh>
    <rPh sb="2" eb="6">
      <t>ザイダンホウジン</t>
    </rPh>
    <rPh sb="6" eb="8">
      <t>ギョコウ</t>
    </rPh>
    <rPh sb="8" eb="10">
      <t>ギョジョウ</t>
    </rPh>
    <rPh sb="10" eb="12">
      <t>ギョソン</t>
    </rPh>
    <rPh sb="12" eb="14">
      <t>ソウゴウ</t>
    </rPh>
    <rPh sb="14" eb="17">
      <t>ケンキュウジョ</t>
    </rPh>
    <phoneticPr fontId="1"/>
  </si>
  <si>
    <t>令和６年度合同宿舎各所修繕工事（建築工事Ｂ地区単価契約）</t>
    <rPh sb="16" eb="18">
      <t>ケンチク</t>
    </rPh>
    <rPh sb="21" eb="23">
      <t>チク</t>
    </rPh>
    <phoneticPr fontId="1"/>
  </si>
  <si>
    <t>令和６年度合同宿舎各所修繕工事（機械設備工事単価契約）</t>
    <phoneticPr fontId="1"/>
  </si>
  <si>
    <t>令和６年度合同宿舎各所修繕工事（建築工事Ａ地区単価契約）</t>
    <rPh sb="9" eb="11">
      <t>カクショ</t>
    </rPh>
    <rPh sb="11" eb="13">
      <t>シュウゼン</t>
    </rPh>
    <rPh sb="13" eb="15">
      <t>コウジ</t>
    </rPh>
    <rPh sb="16" eb="18">
      <t>ケンチク</t>
    </rPh>
    <rPh sb="21" eb="23">
      <t>チク</t>
    </rPh>
    <phoneticPr fontId="1"/>
  </si>
  <si>
    <t>有限会社丸善産業
沖縄県沖縄市安慶田３丁目７番１５号</t>
    <rPh sb="0" eb="4">
      <t>ユウゲンガイシャ</t>
    </rPh>
    <rPh sb="4" eb="5">
      <t>マル</t>
    </rPh>
    <rPh sb="5" eb="6">
      <t>ヨ</t>
    </rPh>
    <rPh sb="6" eb="8">
      <t>サンギョウ</t>
    </rPh>
    <rPh sb="12" eb="14">
      <t>オキナワ</t>
    </rPh>
    <rPh sb="15" eb="18">
      <t>アゲタ</t>
    </rPh>
    <rPh sb="25" eb="26">
      <t>ゴウ</t>
    </rPh>
    <phoneticPr fontId="1"/>
  </si>
  <si>
    <t>有限会社協築
沖縄県沖縄市美原１丁目１８番２２号</t>
    <rPh sb="4" eb="5">
      <t>キョウ</t>
    </rPh>
    <rPh sb="5" eb="6">
      <t>チク</t>
    </rPh>
    <rPh sb="10" eb="12">
      <t>オキナワ</t>
    </rPh>
    <rPh sb="12" eb="13">
      <t>シ</t>
    </rPh>
    <rPh sb="13" eb="15">
      <t>ミハラ</t>
    </rPh>
    <phoneticPr fontId="1"/>
  </si>
  <si>
    <t>有限会社新居開発
沖縄県那覇市楚辺２丁目３番１号</t>
    <rPh sb="4" eb="6">
      <t>シンキョ</t>
    </rPh>
    <rPh sb="6" eb="8">
      <t>カイハツ</t>
    </rPh>
    <rPh sb="12" eb="14">
      <t>ナハ</t>
    </rPh>
    <rPh sb="14" eb="15">
      <t>シ</t>
    </rPh>
    <rPh sb="15" eb="17">
      <t>ソベ</t>
    </rPh>
    <phoneticPr fontId="1"/>
  </si>
  <si>
    <t>令和６年度宮古伊良部農業水利事業　仲原地下ダム（ホグタ西部・新垣南部）その２工事</t>
    <rPh sb="0" eb="2">
      <t>レイワ</t>
    </rPh>
    <rPh sb="3" eb="5">
      <t>ネンド</t>
    </rPh>
    <rPh sb="38" eb="40">
      <t>コウジ</t>
    </rPh>
    <phoneticPr fontId="1"/>
  </si>
  <si>
    <t>清水・國場　宮古伊良部農業水利事業　仲原地下ダム（ホグタ西部・新垣南部）建設工事共同企業体</t>
    <phoneticPr fontId="1"/>
  </si>
  <si>
    <t>会計法第２９条の３第４項
現に履行中の契約者以外の者に履行させることが不利なため</t>
    <phoneticPr fontId="1"/>
  </si>
  <si>
    <t>令和６年度石垣島農業水利事業　大浦３号送水路伊原間工区（その４）工事</t>
    <phoneticPr fontId="1"/>
  </si>
  <si>
    <t>令和５年度宮古伊良部農業水利事業　牧山送水路（その６）工事</t>
    <rPh sb="17" eb="19">
      <t>マキヤマ</t>
    </rPh>
    <rPh sb="19" eb="22">
      <t>ソウスイロ</t>
    </rPh>
    <rPh sb="27" eb="29">
      <t>コウジ</t>
    </rPh>
    <phoneticPr fontId="2"/>
  </si>
  <si>
    <t>分任支出負担行為担当官
沖縄総合事務局宮古伊良部農業水利事業所長
今別府　純一
沖縄県宮古島市字平良下里108-11</t>
    <phoneticPr fontId="1"/>
  </si>
  <si>
    <t>有限会社千代田開発
沖縄県宮古島市平良字久貝1047番地22</t>
    <rPh sb="0" eb="4">
      <t>ユウゲンカイシャ</t>
    </rPh>
    <rPh sb="4" eb="9">
      <t>チヨダカイハツ</t>
    </rPh>
    <rPh sb="10" eb="13">
      <t>オキナワケン</t>
    </rPh>
    <rPh sb="13" eb="17">
      <t>ミヤコジマシ</t>
    </rPh>
    <rPh sb="17" eb="19">
      <t>ヒララ</t>
    </rPh>
    <rPh sb="19" eb="20">
      <t>アザ</t>
    </rPh>
    <rPh sb="20" eb="22">
      <t>クガイ</t>
    </rPh>
    <rPh sb="26" eb="28">
      <t>バンチ</t>
    </rPh>
    <phoneticPr fontId="1"/>
  </si>
  <si>
    <t>令和６年度宮古伊良部農業水利事業　東山３号送水路（その２）工事</t>
    <rPh sb="17" eb="19">
      <t>アガリヤマ</t>
    </rPh>
    <rPh sb="20" eb="21">
      <t>ゴウ</t>
    </rPh>
    <rPh sb="21" eb="24">
      <t>ソウスイロ</t>
    </rPh>
    <rPh sb="29" eb="31">
      <t>コウジ</t>
    </rPh>
    <phoneticPr fontId="2"/>
  </si>
  <si>
    <t>先嶋建設株式会社
沖縄県那覇市松山一丁目35番2号</t>
    <rPh sb="0" eb="2">
      <t>サキシマ</t>
    </rPh>
    <rPh sb="2" eb="4">
      <t>ケンセツ</t>
    </rPh>
    <rPh sb="4" eb="8">
      <t>カブシキガイシャ</t>
    </rPh>
    <rPh sb="9" eb="12">
      <t>オキナワケン</t>
    </rPh>
    <rPh sb="12" eb="15">
      <t>ナハシ</t>
    </rPh>
    <rPh sb="15" eb="17">
      <t>マツヤマ</t>
    </rPh>
    <rPh sb="17" eb="19">
      <t>イッチョウ</t>
    </rPh>
    <rPh sb="19" eb="20">
      <t>メ</t>
    </rPh>
    <rPh sb="22" eb="23">
      <t>バン</t>
    </rPh>
    <rPh sb="24" eb="25">
      <t>ゴウ</t>
    </rPh>
    <phoneticPr fontId="1"/>
  </si>
  <si>
    <t>令和５年度石垣島農業水利事業　大浦３号送水路伊原間工区（その５）工事</t>
    <phoneticPr fontId="1"/>
  </si>
  <si>
    <t>分任支出負担行為担当官
沖縄総合事務局石垣島農業水利事業所長
安武　秀一
沖縄県石垣市字石垣486-1</t>
    <phoneticPr fontId="1"/>
  </si>
  <si>
    <t>株式会社海邦土木
沖縄県石垣市字真栄里484番地1</t>
    <rPh sb="0" eb="4">
      <t>カブシキガイシャ</t>
    </rPh>
    <rPh sb="4" eb="6">
      <t>カイホウ</t>
    </rPh>
    <rPh sb="6" eb="8">
      <t>ドボク</t>
    </rPh>
    <rPh sb="9" eb="12">
      <t>オキナワケン</t>
    </rPh>
    <rPh sb="12" eb="15">
      <t>イシガキシ</t>
    </rPh>
    <rPh sb="15" eb="16">
      <t>アザ</t>
    </rPh>
    <rPh sb="16" eb="17">
      <t>マ</t>
    </rPh>
    <rPh sb="17" eb="18">
      <t>エイ</t>
    </rPh>
    <rPh sb="18" eb="19">
      <t>サト</t>
    </rPh>
    <rPh sb="22" eb="24">
      <t>バンチ</t>
    </rPh>
    <phoneticPr fontId="1"/>
  </si>
  <si>
    <t>令和６年度那覇第２地方合同庁舎（１・２号館）清掃業務</t>
    <phoneticPr fontId="1"/>
  </si>
  <si>
    <t>株式会社エイト
東京都八王子市明神町３丁目２０番５号エイトビル</t>
    <rPh sb="0" eb="4">
      <t>カブシキカイシャ</t>
    </rPh>
    <phoneticPr fontId="1"/>
  </si>
  <si>
    <t>令和６年度那覇第２地方合同庁舎（１・２号館）設備運転・監視及び点検・保守業務</t>
    <phoneticPr fontId="1"/>
  </si>
  <si>
    <t>令和６年度那覇第２地方合同庁舎（１・２号館）警備業務</t>
    <phoneticPr fontId="1"/>
  </si>
  <si>
    <t>令和６年度那覇第２地方合同庁舎（１・２号館）環境衛生管理業務</t>
    <phoneticPr fontId="1"/>
  </si>
  <si>
    <t>令和６年度那覇第２地方合同庁舎（１・２号館）塵芥処理業務</t>
    <rPh sb="22" eb="24">
      <t>ジンカイ</t>
    </rPh>
    <rPh sb="24" eb="26">
      <t>ショリ</t>
    </rPh>
    <phoneticPr fontId="1"/>
  </si>
  <si>
    <t>令和６年度上半期の那覇第２地方合同庁舎（１・２号館）植栽管理業務</t>
    <rPh sb="5" eb="8">
      <t>カミハンキ</t>
    </rPh>
    <phoneticPr fontId="1"/>
  </si>
  <si>
    <t>令和６年度那覇第２地方合同庁舎（２号館）電話交換業務</t>
    <rPh sb="20" eb="22">
      <t>デンワ</t>
    </rPh>
    <rPh sb="22" eb="24">
      <t>コウカン</t>
    </rPh>
    <phoneticPr fontId="1"/>
  </si>
  <si>
    <t>株式会社Ahmy
神奈川県横浜市西区高島２丁目１１番２号スカイメナー横浜５１９</t>
    <rPh sb="0" eb="2">
      <t>カブシキ</t>
    </rPh>
    <rPh sb="2" eb="4">
      <t>カイシャ</t>
    </rPh>
    <phoneticPr fontId="1"/>
  </si>
  <si>
    <t>丸正印刷株式会社
沖縄県中頭郡西原町字小那覇１２１５番地</t>
    <rPh sb="0" eb="2">
      <t>マルマサ</t>
    </rPh>
    <rPh sb="2" eb="4">
      <t>インサツ</t>
    </rPh>
    <rPh sb="4" eb="8">
      <t>カブシキカイシャ</t>
    </rPh>
    <phoneticPr fontId="1"/>
  </si>
  <si>
    <t>令和６年度事務用消耗品の購入（単価契約）</t>
    <phoneticPr fontId="1"/>
  </si>
  <si>
    <t>令和６年度コピー用紙の購入（単価契約）</t>
    <rPh sb="8" eb="10">
      <t>ヨウシ</t>
    </rPh>
    <rPh sb="11" eb="13">
      <t>コウニュウ</t>
    </rPh>
    <rPh sb="14" eb="16">
      <t>タンカ</t>
    </rPh>
    <rPh sb="16" eb="18">
      <t>ケイヤク</t>
    </rPh>
    <phoneticPr fontId="1"/>
  </si>
  <si>
    <t>朝日株式会社
沖縄県浦添市仲西２丁目２番３－１０１号</t>
    <rPh sb="0" eb="6">
      <t>アサヒカブシキカイシャ</t>
    </rPh>
    <phoneticPr fontId="1"/>
  </si>
  <si>
    <t>令和６年度事務用封筒印刷購入（単価契約）</t>
    <rPh sb="5" eb="7">
      <t>ジム</t>
    </rPh>
    <rPh sb="7" eb="8">
      <t>ヨウ</t>
    </rPh>
    <rPh sb="8" eb="10">
      <t>フウトウ</t>
    </rPh>
    <rPh sb="10" eb="12">
      <t>インサツ</t>
    </rPh>
    <rPh sb="12" eb="14">
      <t>コウニュウ</t>
    </rPh>
    <rPh sb="15" eb="17">
      <t>タンカ</t>
    </rPh>
    <rPh sb="17" eb="19">
      <t>ケイヤク</t>
    </rPh>
    <phoneticPr fontId="1"/>
  </si>
  <si>
    <t>新栄印刷
沖縄県那覇市古波蔵１丁目３２番8号</t>
    <rPh sb="0" eb="2">
      <t>シンエイ</t>
    </rPh>
    <rPh sb="2" eb="4">
      <t>インサツ</t>
    </rPh>
    <phoneticPr fontId="1"/>
  </si>
  <si>
    <t>令和６年度新聞記事（地元紙）の切抜き等業務</t>
    <phoneticPr fontId="1"/>
  </si>
  <si>
    <t>株式会社Ahmy
神奈川県横浜市西区高島２丁目１１番２号スカイメナー横浜５１９</t>
    <rPh sb="0" eb="4">
      <t>カブシキカイシャ</t>
    </rPh>
    <phoneticPr fontId="1"/>
  </si>
  <si>
    <t>令和６年度「沖縄・地域安全パトロール隊」に係る道路巡回業務</t>
    <rPh sb="0" eb="2">
      <t>レイワ</t>
    </rPh>
    <rPh sb="3" eb="5">
      <t>ネンド</t>
    </rPh>
    <phoneticPr fontId="1"/>
  </si>
  <si>
    <t>令和６年度「沖縄・地域安全パトロール隊」に係る道路巡回要員派遣業務（単価契約）</t>
    <rPh sb="0" eb="2">
      <t>レイワ</t>
    </rPh>
    <rPh sb="3" eb="5">
      <t>ネンド</t>
    </rPh>
    <rPh sb="34" eb="38">
      <t>タンカケイヤク</t>
    </rPh>
    <phoneticPr fontId="1"/>
  </si>
  <si>
    <t>令和６年度「沖縄・地域安全パトロール隊」に係る道路巡回用車両借上げ</t>
    <rPh sb="0" eb="2">
      <t>レイワ</t>
    </rPh>
    <rPh sb="3" eb="5">
      <t>ネンド</t>
    </rPh>
    <phoneticPr fontId="1"/>
  </si>
  <si>
    <t>Office Waku Waku
神奈川県横浜市西区戸部本町３９－１メゾン今井３０１</t>
    <phoneticPr fontId="1"/>
  </si>
  <si>
    <t>令和６年度旧石垣空港跡地の維持管理に係る業務委託（単価契約）</t>
    <phoneticPr fontId="1"/>
  </si>
  <si>
    <t>令和６年度平良地方合同庁舎清掃等業務</t>
    <phoneticPr fontId="1"/>
  </si>
  <si>
    <t>令和６年度陸運事務所清掃等業務</t>
    <rPh sb="5" eb="7">
      <t>リクウン</t>
    </rPh>
    <rPh sb="7" eb="10">
      <t>ジムショ</t>
    </rPh>
    <rPh sb="10" eb="12">
      <t>セイソウ</t>
    </rPh>
    <rPh sb="12" eb="13">
      <t>トウ</t>
    </rPh>
    <rPh sb="13" eb="15">
      <t>ギョウム</t>
    </rPh>
    <phoneticPr fontId="1"/>
  </si>
  <si>
    <t>株式会社大洋
沖縄県那覇市安謝１丁目２２番１９号２Ｆ</t>
    <rPh sb="0" eb="2">
      <t>カブシキ</t>
    </rPh>
    <rPh sb="2" eb="4">
      <t>カイシャ</t>
    </rPh>
    <rPh sb="4" eb="6">
      <t>タイヨウ</t>
    </rPh>
    <phoneticPr fontId="1"/>
  </si>
  <si>
    <t>令和６年度陸運事務所の使用並びに維持管理契約（機械設備保守点検業務）</t>
    <rPh sb="11" eb="13">
      <t>シヨウ</t>
    </rPh>
    <rPh sb="13" eb="14">
      <t>ナラ</t>
    </rPh>
    <rPh sb="16" eb="18">
      <t>イジ</t>
    </rPh>
    <rPh sb="18" eb="20">
      <t>カンリ</t>
    </rPh>
    <rPh sb="20" eb="22">
      <t>ケイヤク</t>
    </rPh>
    <rPh sb="23" eb="27">
      <t>キカイセツビ</t>
    </rPh>
    <phoneticPr fontId="1"/>
  </si>
  <si>
    <t>令和６年度陸運事務所（庁舎及び検査場）電力供給契約（単価契約）</t>
    <phoneticPr fontId="1"/>
  </si>
  <si>
    <t>沖縄新エネ開発株式会社
沖縄県中頭郡北谷町字桑江４７３番地２５</t>
    <phoneticPr fontId="1"/>
  </si>
  <si>
    <t>令和６年度宮古運輸事務所の清掃業務</t>
    <rPh sb="5" eb="9">
      <t>ミヤコウンユ</t>
    </rPh>
    <rPh sb="9" eb="12">
      <t>ジムショ</t>
    </rPh>
    <rPh sb="13" eb="15">
      <t>セイソウ</t>
    </rPh>
    <rPh sb="15" eb="17">
      <t>ギョウム</t>
    </rPh>
    <phoneticPr fontId="1"/>
  </si>
  <si>
    <t>令和６年度八重山運輸事務所の清掃業務</t>
    <rPh sb="5" eb="8">
      <t>ヤエヤマ</t>
    </rPh>
    <rPh sb="8" eb="10">
      <t>ウンユ</t>
    </rPh>
    <rPh sb="10" eb="13">
      <t>ジムショ</t>
    </rPh>
    <rPh sb="14" eb="16">
      <t>セイソウ</t>
    </rPh>
    <rPh sb="16" eb="18">
      <t>ギョウム</t>
    </rPh>
    <phoneticPr fontId="1"/>
  </si>
  <si>
    <t>令和６年度合同宿舎消防設備等保守点検業務及び消火器取替</t>
    <phoneticPr fontId="1"/>
  </si>
  <si>
    <t>株式会社エスケープラーニング
神奈川県横浜市戸塚区上矢部町５５０番地２たつみ屋ビル２０２号</t>
    <rPh sb="0" eb="4">
      <t>カブシキカイシャ</t>
    </rPh>
    <phoneticPr fontId="1"/>
  </si>
  <si>
    <t>令和６年度RPAソフトウェアの導入支援業務</t>
    <phoneticPr fontId="1"/>
  </si>
  <si>
    <t>株式会社国建システム
沖縄県那覇市久茂地１丁目２番２０号</t>
    <rPh sb="0" eb="4">
      <t>カブシキカイシャ</t>
    </rPh>
    <rPh sb="4" eb="5">
      <t>コク</t>
    </rPh>
    <rPh sb="5" eb="6">
      <t>タツル</t>
    </rPh>
    <phoneticPr fontId="1"/>
  </si>
  <si>
    <t>令和６年度沖縄総合事務局レンタカー単価契約（本島地区）</t>
    <rPh sb="22" eb="24">
      <t>モトジマ</t>
    </rPh>
    <rPh sb="24" eb="26">
      <t>チクトウチク</t>
    </rPh>
    <phoneticPr fontId="1"/>
  </si>
  <si>
    <t>ニッポンレンタカー琉球株式会社
沖縄県那覇市壷川３丁目２番地６</t>
    <rPh sb="9" eb="11">
      <t>リュウキュウ</t>
    </rPh>
    <rPh sb="11" eb="13">
      <t>カブシキ</t>
    </rPh>
    <rPh sb="13" eb="15">
      <t>カイシャ</t>
    </rPh>
    <phoneticPr fontId="1"/>
  </si>
  <si>
    <t>令和６年度沖縄総合事務局レンタカー単価契約（石垣島地区）</t>
    <rPh sb="22" eb="24">
      <t>イシガキ</t>
    </rPh>
    <rPh sb="24" eb="25">
      <t>ジマ</t>
    </rPh>
    <rPh sb="25" eb="27">
      <t>チク</t>
    </rPh>
    <phoneticPr fontId="1"/>
  </si>
  <si>
    <t>令和６年度石垣島農業水利事業　現場技術（その４）業務</t>
    <rPh sb="15" eb="17">
      <t>ゲンバ</t>
    </rPh>
    <rPh sb="17" eb="19">
      <t>ギジュツ</t>
    </rPh>
    <rPh sb="24" eb="26">
      <t>ギョウム</t>
    </rPh>
    <phoneticPr fontId="7"/>
  </si>
  <si>
    <t>沖縄ＮＴＣ株式会社
沖縄県那覇市鏡原町７番１号</t>
    <phoneticPr fontId="1"/>
  </si>
  <si>
    <t>令和６年度宮古伊良部農業水利事業現場技術（その２）業務</t>
    <rPh sb="0" eb="2">
      <t>レイワ</t>
    </rPh>
    <rPh sb="3" eb="5">
      <t>ネンド</t>
    </rPh>
    <phoneticPr fontId="7"/>
  </si>
  <si>
    <t>ＮＴＣコンサルタンツ株式会社　九州支社
福岡県福岡市博多区博多駅東三丁目１番２６号</t>
    <phoneticPr fontId="1"/>
  </si>
  <si>
    <t>令和６年度宮古伊良部農業水利事業現場技術（その３）業務</t>
    <phoneticPr fontId="7"/>
  </si>
  <si>
    <t>株式会社サンテックインターナショナル　沖縄支店
沖縄県浦添市伊祖１－３２－８</t>
    <phoneticPr fontId="1"/>
  </si>
  <si>
    <t>令和６年度宮古伊良部農業水利事業　現場技術（その４）業務</t>
    <phoneticPr fontId="7"/>
  </si>
  <si>
    <t>令和６年度沖縄総合事務局行政情報システム運用管理業務</t>
    <rPh sb="0" eb="2">
      <t>レイワ</t>
    </rPh>
    <rPh sb="3" eb="5">
      <t>ネンド</t>
    </rPh>
    <rPh sb="5" eb="12">
      <t>オ</t>
    </rPh>
    <rPh sb="12" eb="16">
      <t>ギョウセイジョウホウ</t>
    </rPh>
    <rPh sb="20" eb="24">
      <t>ウンヨウカンリ</t>
    </rPh>
    <rPh sb="24" eb="26">
      <t>ギョウム</t>
    </rPh>
    <phoneticPr fontId="1"/>
  </si>
  <si>
    <t>キヤノン電子テクノロジー株式会社
東京都港区海岸１丁目４番８号</t>
    <phoneticPr fontId="1"/>
  </si>
  <si>
    <t>令和６年度土地改良総合事務所電気供給契約（単価契約）</t>
    <rPh sb="0" eb="2">
      <t>レイワ</t>
    </rPh>
    <rPh sb="3" eb="5">
      <t>ネンド</t>
    </rPh>
    <rPh sb="14" eb="20">
      <t>デンキキョウキュウケイヤク</t>
    </rPh>
    <rPh sb="21" eb="25">
      <t>タンカケイヤク</t>
    </rPh>
    <phoneticPr fontId="11"/>
  </si>
  <si>
    <t>株式会社沖縄ガスニューパワー
沖縄県那覇市西３丁目１３番２号</t>
    <rPh sb="0" eb="4">
      <t>カブシキガイシャ</t>
    </rPh>
    <rPh sb="4" eb="6">
      <t>オキナワ</t>
    </rPh>
    <phoneticPr fontId="1"/>
  </si>
  <si>
    <t>令和６年度平良地方合同庁舎　機械設備保守管理等業務</t>
  </si>
  <si>
    <t>有限会社吉田産業
沖縄県宮古島市平良字西里１３３１番地の１６</t>
    <rPh sb="0" eb="4">
      <t>ユウゲンカイシャ</t>
    </rPh>
    <rPh sb="4" eb="8">
      <t>ヨシダサンギョウ</t>
    </rPh>
    <phoneticPr fontId="1"/>
  </si>
  <si>
    <t>令和6年度沖縄総合事務局行政情報ネットワークシステムにおけるプロジェクト・マネジメント・オフィス（PJMO）支援業務</t>
    <phoneticPr fontId="1"/>
  </si>
  <si>
    <t>T＆C株式会社
沖縄県糸満市字真栄里３３８番地の５</t>
    <rPh sb="3" eb="7">
      <t>カブシキカイシャ</t>
    </rPh>
    <phoneticPr fontId="1"/>
  </si>
  <si>
    <t>令和６年度「沖縄型スタートアップ拠点化推進事業（地域課題解決型スタートアップ支援事業）」</t>
    <phoneticPr fontId="1"/>
  </si>
  <si>
    <t>株式会社ソーシャル・エックス
東京都渋谷区渋谷２−２１−１</t>
    <phoneticPr fontId="1"/>
  </si>
  <si>
    <t>令和６年度防災備蓄食及び飲料水の購入</t>
    <phoneticPr fontId="1"/>
  </si>
  <si>
    <t>合同会社MIYA CREATE.
沖縄県那覇市字国場９８１番地</t>
    <rPh sb="0" eb="4">
      <t>ゴウドウカイシャ</t>
    </rPh>
    <phoneticPr fontId="1"/>
  </si>
  <si>
    <t>令和６年度業務用EV自動車のリース</t>
    <rPh sb="0" eb="2">
      <t>レイワ</t>
    </rPh>
    <rPh sb="3" eb="5">
      <t>ネンド</t>
    </rPh>
    <rPh sb="5" eb="8">
      <t>ギョウムヨウ</t>
    </rPh>
    <rPh sb="10" eb="13">
      <t>ジドウシャ</t>
    </rPh>
    <phoneticPr fontId="1"/>
  </si>
  <si>
    <t>三菱オートリース株式会社
東京都港区芝５丁目３４番７号</t>
    <rPh sb="0" eb="2">
      <t>ミツビシ</t>
    </rPh>
    <rPh sb="8" eb="12">
      <t>カブシキガイシャ</t>
    </rPh>
    <phoneticPr fontId="1"/>
  </si>
  <si>
    <t>令和６年度沖縄地域における地域ブランド創出支援事業</t>
    <rPh sb="0" eb="2">
      <t>レイワ</t>
    </rPh>
    <rPh sb="3" eb="5">
      <t>ネンド</t>
    </rPh>
    <rPh sb="5" eb="7">
      <t>オキナワ</t>
    </rPh>
    <rPh sb="7" eb="9">
      <t>チイキ</t>
    </rPh>
    <rPh sb="13" eb="15">
      <t>チイキ</t>
    </rPh>
    <rPh sb="19" eb="21">
      <t>ソウシュツ</t>
    </rPh>
    <rPh sb="21" eb="23">
      <t>シエン</t>
    </rPh>
    <rPh sb="23" eb="25">
      <t>ジギョウ</t>
    </rPh>
    <phoneticPr fontId="1"/>
  </si>
  <si>
    <t>株式会社みらいおきなわ
沖縄県那覇市久茂地３丁目１０－１</t>
    <rPh sb="0" eb="4">
      <t>カブシキガイシャ</t>
    </rPh>
    <phoneticPr fontId="1"/>
  </si>
  <si>
    <t>沖縄セルラー電話株式会社
沖縄県那覇市松山１丁目２番１号</t>
    <rPh sb="0" eb="2">
      <t>オキナワ</t>
    </rPh>
    <rPh sb="6" eb="8">
      <t>デンワ</t>
    </rPh>
    <rPh sb="8" eb="12">
      <t>カブシキカイシャ</t>
    </rPh>
    <phoneticPr fontId="1"/>
  </si>
  <si>
    <t>令和６年度沖縄総合事務局公用スマートフォン及び通信サービス提供の調達（単価契約）</t>
    <rPh sb="35" eb="37">
      <t>タンカ</t>
    </rPh>
    <rPh sb="37" eb="39">
      <t>ケイヤク</t>
    </rPh>
    <phoneticPr fontId="1"/>
  </si>
  <si>
    <t>令和６年度沖縄地域における知財経営支援モデル創出事業</t>
    <rPh sb="0" eb="2">
      <t>レイワ</t>
    </rPh>
    <rPh sb="3" eb="5">
      <t>ネンド</t>
    </rPh>
    <rPh sb="5" eb="7">
      <t>オキナワ</t>
    </rPh>
    <rPh sb="7" eb="9">
      <t>チイキ</t>
    </rPh>
    <rPh sb="13" eb="15">
      <t>チザイ</t>
    </rPh>
    <rPh sb="15" eb="17">
      <t>ケイエイ</t>
    </rPh>
    <rPh sb="17" eb="19">
      <t>シエン</t>
    </rPh>
    <rPh sb="22" eb="24">
      <t>ソウシュツ</t>
    </rPh>
    <rPh sb="24" eb="26">
      <t>ジギョウ</t>
    </rPh>
    <phoneticPr fontId="1"/>
  </si>
  <si>
    <t>株式会社ノイズ・バリュー社
沖縄県那覇市泉崎２－２－７</t>
    <rPh sb="0" eb="4">
      <t>カブシキガイシャ</t>
    </rPh>
    <rPh sb="12" eb="13">
      <t>シャ</t>
    </rPh>
    <phoneticPr fontId="1"/>
  </si>
  <si>
    <t>令和６年度　多良間地区全体実施設計書作成業務</t>
    <rPh sb="0" eb="2">
      <t>レイワ</t>
    </rPh>
    <rPh sb="3" eb="5">
      <t>ネンド</t>
    </rPh>
    <rPh sb="6" eb="9">
      <t>タラマ</t>
    </rPh>
    <rPh sb="9" eb="11">
      <t>チク</t>
    </rPh>
    <rPh sb="11" eb="13">
      <t>ゼンタイ</t>
    </rPh>
    <rPh sb="13" eb="15">
      <t>ジッシ</t>
    </rPh>
    <rPh sb="15" eb="17">
      <t>セッケイ</t>
    </rPh>
    <rPh sb="17" eb="18">
      <t>ショ</t>
    </rPh>
    <rPh sb="18" eb="20">
      <t>サクセイ</t>
    </rPh>
    <rPh sb="20" eb="22">
      <t>ギョウム</t>
    </rPh>
    <phoneticPr fontId="1"/>
  </si>
  <si>
    <t>分任支出負担行為担当官
沖縄総合事務局土地改良総合事務所長
松岡　彰博
沖縄県豊見城市字伊良波622番地</t>
    <rPh sb="30" eb="32">
      <t>マツオカ</t>
    </rPh>
    <rPh sb="33" eb="35">
      <t>アキヒロ</t>
    </rPh>
    <phoneticPr fontId="1"/>
  </si>
  <si>
    <t>サンスイコンサルタント株式会社九州支社
熊本県熊本市中央区新屋敷１丁目５－１</t>
    <rPh sb="11" eb="15">
      <t>カブシキガイシャ</t>
    </rPh>
    <rPh sb="15" eb="17">
      <t>キュウシュウ</t>
    </rPh>
    <rPh sb="17" eb="19">
      <t>シシャ</t>
    </rPh>
    <rPh sb="23" eb="26">
      <t>クマモトシ</t>
    </rPh>
    <phoneticPr fontId="7"/>
  </si>
  <si>
    <t>令和６年度　多良間地区営農計画・事業効果算定業務</t>
    <rPh sb="6" eb="11">
      <t>タラマチク</t>
    </rPh>
    <rPh sb="11" eb="13">
      <t>エイノウ</t>
    </rPh>
    <rPh sb="13" eb="15">
      <t>ケイカク</t>
    </rPh>
    <rPh sb="16" eb="18">
      <t>ジギョウ</t>
    </rPh>
    <rPh sb="18" eb="20">
      <t>コウカ</t>
    </rPh>
    <rPh sb="20" eb="22">
      <t>サンテイ</t>
    </rPh>
    <rPh sb="22" eb="24">
      <t>ギョウム</t>
    </rPh>
    <phoneticPr fontId="1"/>
  </si>
  <si>
    <t>株式会社三祐コンサルタンツ九州支店
熊本県熊本市中央区細工町４－３０－１</t>
    <rPh sb="18" eb="21">
      <t>クマモトケン</t>
    </rPh>
    <phoneticPr fontId="1"/>
  </si>
  <si>
    <t>令和６年度　資材価格実態調査業務</t>
    <rPh sb="0" eb="2">
      <t>レイワ</t>
    </rPh>
    <rPh sb="3" eb="5">
      <t>ネンド</t>
    </rPh>
    <rPh sb="6" eb="10">
      <t>シザイカカク</t>
    </rPh>
    <rPh sb="10" eb="12">
      <t>ジッタイ</t>
    </rPh>
    <rPh sb="12" eb="14">
      <t>チョウサ</t>
    </rPh>
    <rPh sb="14" eb="16">
      <t>ギョウム</t>
    </rPh>
    <phoneticPr fontId="1"/>
  </si>
  <si>
    <t>一般財団法人建設物価調査会沖縄支部
沖縄県那覇市久茂地３丁目１番１号</t>
    <phoneticPr fontId="1"/>
  </si>
  <si>
    <t>令和６年度　多良間地区パイプライン路線計画図作成業務</t>
    <rPh sb="6" eb="11">
      <t>タラマチク</t>
    </rPh>
    <rPh sb="17" eb="19">
      <t>ロセン</t>
    </rPh>
    <rPh sb="19" eb="21">
      <t>ケイカク</t>
    </rPh>
    <rPh sb="21" eb="22">
      <t>ズ</t>
    </rPh>
    <rPh sb="22" eb="24">
      <t>サクセイ</t>
    </rPh>
    <rPh sb="24" eb="26">
      <t>ギョウム</t>
    </rPh>
    <phoneticPr fontId="1"/>
  </si>
  <si>
    <t>沖縄NTC株式会社
沖縄県那覇市鏡原町７番１号</t>
    <rPh sb="0" eb="2">
      <t>オキナワ</t>
    </rPh>
    <rPh sb="5" eb="9">
      <t>カブシキガイシャ</t>
    </rPh>
    <phoneticPr fontId="7"/>
  </si>
  <si>
    <t>令和６年度　沖縄本島南部地区広域基盤整備計画検討業務</t>
    <rPh sb="0" eb="2">
      <t>レイワ</t>
    </rPh>
    <rPh sb="3" eb="5">
      <t>ネンド</t>
    </rPh>
    <phoneticPr fontId="1"/>
  </si>
  <si>
    <t>令和６年度　糸満八重瀬地区畑地かんがい諸元調査業務</t>
    <rPh sb="0" eb="2">
      <t>レイワ</t>
    </rPh>
    <rPh sb="3" eb="5">
      <t>ネンド</t>
    </rPh>
    <phoneticPr fontId="1"/>
  </si>
  <si>
    <t>株式会社高崎総合コンサルタント
福岡県久留米市東合川３丁目７番５号</t>
    <rPh sb="4" eb="6">
      <t>タカサキ</t>
    </rPh>
    <rPh sb="6" eb="8">
      <t>ソウゴウ</t>
    </rPh>
    <rPh sb="16" eb="19">
      <t>フクオカケン</t>
    </rPh>
    <rPh sb="19" eb="23">
      <t>クルメシ</t>
    </rPh>
    <rPh sb="23" eb="24">
      <t>ヒガシ</t>
    </rPh>
    <rPh sb="24" eb="26">
      <t>アイカワ</t>
    </rPh>
    <rPh sb="27" eb="29">
      <t>チョウメ</t>
    </rPh>
    <rPh sb="30" eb="31">
      <t>バン</t>
    </rPh>
    <rPh sb="32" eb="33">
      <t>ゴウ</t>
    </rPh>
    <phoneticPr fontId="1"/>
  </si>
  <si>
    <t>令和６年度　施設機械工事技術支援業務</t>
    <rPh sb="0" eb="2">
      <t>レイワ</t>
    </rPh>
    <rPh sb="3" eb="5">
      <t>ネンド</t>
    </rPh>
    <phoneticPr fontId="1"/>
  </si>
  <si>
    <t>一般社団法人農業土木機械化協会
東京都港区新橋五丁目３４番４号</t>
    <rPh sb="0" eb="2">
      <t>イッパン</t>
    </rPh>
    <rPh sb="2" eb="6">
      <t>シャダンホウジン</t>
    </rPh>
    <rPh sb="6" eb="8">
      <t>ノウギョウ</t>
    </rPh>
    <rPh sb="8" eb="10">
      <t>ドボク</t>
    </rPh>
    <rPh sb="10" eb="13">
      <t>キカイカ</t>
    </rPh>
    <rPh sb="13" eb="15">
      <t>キョウカイ</t>
    </rPh>
    <phoneticPr fontId="7"/>
  </si>
  <si>
    <t>令和６年度　多良間地区仲皿集水池他調査測量業務</t>
    <rPh sb="6" eb="11">
      <t>タラマチク</t>
    </rPh>
    <rPh sb="11" eb="13">
      <t>ナカサラ</t>
    </rPh>
    <rPh sb="13" eb="16">
      <t>シュウスイイケ</t>
    </rPh>
    <rPh sb="16" eb="17">
      <t>ホカ</t>
    </rPh>
    <rPh sb="17" eb="19">
      <t>チョウサ</t>
    </rPh>
    <rPh sb="19" eb="21">
      <t>ソクリョウ</t>
    </rPh>
    <rPh sb="21" eb="23">
      <t>ギョウム</t>
    </rPh>
    <phoneticPr fontId="1"/>
  </si>
  <si>
    <t>有限会社地建
沖縄県宮古島市平良字西里672番地6</t>
    <rPh sb="0" eb="4">
      <t>ユウゲンカイシャ</t>
    </rPh>
    <rPh sb="4" eb="6">
      <t>チケン</t>
    </rPh>
    <rPh sb="7" eb="10">
      <t>オキナワケン</t>
    </rPh>
    <rPh sb="10" eb="14">
      <t>ミヤコジマシ</t>
    </rPh>
    <rPh sb="14" eb="16">
      <t>ヒララ</t>
    </rPh>
    <rPh sb="16" eb="17">
      <t>アザ</t>
    </rPh>
    <rPh sb="17" eb="19">
      <t>ニシザト</t>
    </rPh>
    <rPh sb="22" eb="24">
      <t>バンチ</t>
    </rPh>
    <phoneticPr fontId="1"/>
  </si>
  <si>
    <t>令和６年度宮古伊良部農業水利事業　宮古伊良部地区地下水観測等調査業務</t>
    <phoneticPr fontId="1"/>
  </si>
  <si>
    <t>令和６年度宮古伊良部農業水利事業　磁気探査（その２）業務</t>
    <phoneticPr fontId="1"/>
  </si>
  <si>
    <t>有限会社羽生土木設計
沖縄県宮古島市平良字西里１４７２番地４０</t>
    <phoneticPr fontId="1"/>
  </si>
  <si>
    <t>令和６年度宮古伊良部農業水利事業　磁気探査（その３）業務</t>
    <phoneticPr fontId="1"/>
  </si>
  <si>
    <t>令和６年度宮古伊良部農業水利事業　仲原地下ダム地質調査業務</t>
    <phoneticPr fontId="1"/>
  </si>
  <si>
    <t>株式会社八島建設コンサルタント
沖縄県宮古島市平良字下里1199番地の2</t>
    <rPh sb="0" eb="4">
      <t>カブシキガイシャ</t>
    </rPh>
    <rPh sb="4" eb="6">
      <t>ヤシマ</t>
    </rPh>
    <rPh sb="6" eb="8">
      <t>ケンセツ</t>
    </rPh>
    <rPh sb="16" eb="19">
      <t>オキナワケン</t>
    </rPh>
    <rPh sb="19" eb="23">
      <t>ミヤコジマシ</t>
    </rPh>
    <rPh sb="23" eb="25">
      <t>ヒララ</t>
    </rPh>
    <rPh sb="25" eb="26">
      <t>アザ</t>
    </rPh>
    <rPh sb="26" eb="28">
      <t>シモザト</t>
    </rPh>
    <rPh sb="32" eb="34">
      <t>バンチ</t>
    </rPh>
    <phoneticPr fontId="1"/>
  </si>
  <si>
    <t>令和６年度宮古伊良部農業水利事業　保良地下ダム地質調査（その１）業務</t>
    <phoneticPr fontId="1"/>
  </si>
  <si>
    <t>応用地質株式会社九州事務所
福岡県福岡市博多区住吉3-1-80 オヌキ新博多ビル3階</t>
    <rPh sb="0" eb="4">
      <t>オウヨウチシツ</t>
    </rPh>
    <rPh sb="4" eb="8">
      <t>カブシキガイシャ</t>
    </rPh>
    <rPh sb="8" eb="13">
      <t>キュウシュウジムショ</t>
    </rPh>
    <rPh sb="14" eb="17">
      <t>フクオカケン</t>
    </rPh>
    <rPh sb="17" eb="20">
      <t>フクオカシ</t>
    </rPh>
    <rPh sb="20" eb="23">
      <t>ハカタク</t>
    </rPh>
    <rPh sb="23" eb="25">
      <t>スミヨシ</t>
    </rPh>
    <rPh sb="35" eb="36">
      <t>シン</t>
    </rPh>
    <rPh sb="36" eb="38">
      <t>ハカタ</t>
    </rPh>
    <rPh sb="41" eb="42">
      <t>カイ</t>
    </rPh>
    <phoneticPr fontId="1"/>
  </si>
  <si>
    <t>令和６年度石垣島農業水利事業　磁気探査（その１）業務</t>
    <rPh sb="5" eb="8">
      <t>イシガキジマ</t>
    </rPh>
    <rPh sb="15" eb="19">
      <t>ジキタンサ</t>
    </rPh>
    <phoneticPr fontId="1"/>
  </si>
  <si>
    <t>有限会社サーベイオフィス宮良
沖縄県石垣市字石垣142番地の1</t>
    <rPh sb="0" eb="4">
      <t>ユウゲンカイシャ</t>
    </rPh>
    <rPh sb="12" eb="14">
      <t>ミヤラ</t>
    </rPh>
    <rPh sb="15" eb="18">
      <t>オキナワケン</t>
    </rPh>
    <rPh sb="18" eb="21">
      <t>イシガキシ</t>
    </rPh>
    <rPh sb="21" eb="22">
      <t>アザ</t>
    </rPh>
    <rPh sb="22" eb="24">
      <t>イシガキ</t>
    </rPh>
    <rPh sb="27" eb="29">
      <t>バンチ</t>
    </rPh>
    <phoneticPr fontId="1"/>
  </si>
  <si>
    <t>令和６年度土地改良総合事務所土地の賃貸借契約</t>
    <phoneticPr fontId="1"/>
  </si>
  <si>
    <t>令和６年度土地改良総合事務所宮古支所・宮古伊良部農業水利事業所駐車場賃貸借契約</t>
    <rPh sb="14" eb="18">
      <t>ミヤコシショ</t>
    </rPh>
    <rPh sb="31" eb="34">
      <t>チュウシャジョウ</t>
    </rPh>
    <phoneticPr fontId="1"/>
  </si>
  <si>
    <t>令和６年度土地改良総合事務所宮古支所・宮古伊良部農業水利事業所庁舎賃貸借契約</t>
    <rPh sb="14" eb="18">
      <t>ミヤコシショ</t>
    </rPh>
    <phoneticPr fontId="1"/>
  </si>
  <si>
    <t>令和６年度土地改良総合事務所宮古支所・宮古伊良部農業水利事業所宿舎（建物）賃貸借契約①（サンライズぱりなかⅡ３０２他）</t>
    <rPh sb="14" eb="18">
      <t>ミヤコシショ</t>
    </rPh>
    <phoneticPr fontId="1"/>
  </si>
  <si>
    <t>令和６年度宮古伊良部農業水利事業所宿舎（建物）賃貸借契約②（オアシティ大野Ⅱ２０２他）</t>
    <phoneticPr fontId="1"/>
  </si>
  <si>
    <t>令和６年度宮古伊良部農業水利事業所職員宿舎賃貸借契約⑤（サンライズアパート２０１）</t>
    <rPh sb="17" eb="19">
      <t>ショクイン</t>
    </rPh>
    <rPh sb="19" eb="21">
      <t>シュクシャ</t>
    </rPh>
    <phoneticPr fontId="1"/>
  </si>
  <si>
    <t>ミニマル不動産株式会社
沖縄県宮古島市平良下里１３１４番地共和マンション２階B号室</t>
    <rPh sb="4" eb="7">
      <t>フドウサン</t>
    </rPh>
    <rPh sb="7" eb="11">
      <t>カブシキガイシャ</t>
    </rPh>
    <phoneticPr fontId="1"/>
  </si>
  <si>
    <t>令和６年度土地改良総合事務所宮古支所・宮古伊良部農業水利事業所宿舎（建物）賃貸借契約③（エクセレンテ２０２他）</t>
    <rPh sb="5" eb="18">
      <t>トチカイリョウソウゴウジムショミヤコシショ</t>
    </rPh>
    <phoneticPr fontId="1"/>
  </si>
  <si>
    <t>令和６年度宮古伊良部農業水利事業所職員宿舎賃貸借契約⑤（珊々風みゃーく202）</t>
    <phoneticPr fontId="1"/>
  </si>
  <si>
    <t>令和６年度石垣島農業水利事業所庁舎賃貸借契約</t>
    <phoneticPr fontId="1"/>
  </si>
  <si>
    <t>令和６年度石垣島農業水利事業所職員宿舎賃貸借契約①</t>
    <rPh sb="5" eb="15">
      <t>イシガキシマノウギョウスイリジギョウショ</t>
    </rPh>
    <phoneticPr fontId="1"/>
  </si>
  <si>
    <t>令和６年度石垣島農業水利事業所職員宿舎賃貸借契約②</t>
    <rPh sb="5" eb="15">
      <t>イシガキシマノウギョウスイリジギョウショ</t>
    </rPh>
    <phoneticPr fontId="1"/>
  </si>
  <si>
    <t>令和６年度石垣島農業水利事業所職員宿舎賃貸借契約④</t>
    <rPh sb="5" eb="15">
      <t>イシガキシマノウギョウスイリジギョウショ</t>
    </rPh>
    <phoneticPr fontId="1"/>
  </si>
  <si>
    <t>令和６年度石垣島農業水利事業所職員宿舎賃貸借契約③</t>
    <phoneticPr fontId="1"/>
  </si>
  <si>
    <t>株式会社イトマックス
沖縄県石垣市字真栄里２８４－１</t>
    <phoneticPr fontId="1"/>
  </si>
  <si>
    <t>令和６年度石垣島農業水利事業所職員宿舎賃貸借契約⑤</t>
    <rPh sb="5" eb="15">
      <t>イシガキシマノウギョウスイリジギョウショ</t>
    </rPh>
    <phoneticPr fontId="1"/>
  </si>
  <si>
    <t>有限会社仲企画
沖縄県石垣市字登野城６２３</t>
    <rPh sb="0" eb="4">
      <t>ユウゲンカイシャ</t>
    </rPh>
    <rPh sb="4" eb="5">
      <t>ナカ</t>
    </rPh>
    <rPh sb="5" eb="7">
      <t>キカク</t>
    </rPh>
    <phoneticPr fontId="1"/>
  </si>
  <si>
    <t>令和６年度日本経済新聞外１２紙の購入</t>
    <phoneticPr fontId="1"/>
  </si>
  <si>
    <t>令和６年度ガソリン等単価契約（沖縄本島地区、伊江島地区、宮古島（本島）地区、石垣島（本島）地区）</t>
    <rPh sb="30" eb="31">
      <t>シマ</t>
    </rPh>
    <phoneticPr fontId="1"/>
  </si>
  <si>
    <t>令和６年度官報公告掲載料（単価契約）</t>
    <phoneticPr fontId="1"/>
  </si>
  <si>
    <t>令和６年度沖縄総合事務局サーバ室ファシリティシステムの賃貸借及び保守業務（再リース）</t>
    <rPh sb="34" eb="36">
      <t>ギョウム</t>
    </rPh>
    <phoneticPr fontId="1"/>
  </si>
  <si>
    <t>令和６年度入退館システム等保守業務</t>
    <phoneticPr fontId="1"/>
  </si>
  <si>
    <t>令和６年度水土里情報システム利用契約</t>
    <phoneticPr fontId="1"/>
  </si>
  <si>
    <t>令和６年度沖縄県中小企業活性化事業</t>
    <rPh sb="5" eb="8">
      <t>オキナワケン</t>
    </rPh>
    <rPh sb="8" eb="10">
      <t>チュウショウ</t>
    </rPh>
    <rPh sb="10" eb="12">
      <t>キギョウ</t>
    </rPh>
    <rPh sb="12" eb="15">
      <t>カッセイカ</t>
    </rPh>
    <rPh sb="15" eb="17">
      <t>ジギョウ</t>
    </rPh>
    <phoneticPr fontId="1"/>
  </si>
  <si>
    <t>令和６年度沖縄県事業承継・引継ぎ支援事業</t>
    <rPh sb="5" eb="8">
      <t>オキナワケン</t>
    </rPh>
    <rPh sb="8" eb="10">
      <t>ジギョウ</t>
    </rPh>
    <rPh sb="10" eb="12">
      <t>ショウケイ</t>
    </rPh>
    <rPh sb="13" eb="15">
      <t>ヒキツ</t>
    </rPh>
    <rPh sb="16" eb="18">
      <t>シエン</t>
    </rPh>
    <rPh sb="18" eb="20">
      <t>ジギョウ</t>
    </rPh>
    <phoneticPr fontId="1"/>
  </si>
  <si>
    <t>令和６年度タクシー後納契約（沖縄県本島地区・離島地区及び東京地区）</t>
    <phoneticPr fontId="1"/>
  </si>
  <si>
    <t>令和６年度ＥＴＣカード利用契約</t>
    <phoneticPr fontId="1"/>
  </si>
  <si>
    <t>令和６年度沖縄総合事務局車検・定期点検整備単価契約（沖縄本島中南部地区）</t>
    <rPh sb="30" eb="33">
      <t>チュウナンブ</t>
    </rPh>
    <phoneticPr fontId="1"/>
  </si>
  <si>
    <t>令和６年度複合機等（９６台）の保守及び消耗品の供給（単価契約）</t>
    <rPh sb="5" eb="7">
      <t>フクゴウ</t>
    </rPh>
    <phoneticPr fontId="1"/>
  </si>
  <si>
    <t>令和６年度総務部資格審査システム保守管理・運用等業務</t>
    <phoneticPr fontId="1"/>
  </si>
  <si>
    <t>令和６年度駐留軍用地跡地利用支援システム保守管理・運用等業務</t>
    <phoneticPr fontId="1"/>
  </si>
  <si>
    <t>令和６年度那覇第２地方合同庁舎（１・２号館）昇降機定期点検及び保守業務</t>
    <phoneticPr fontId="1"/>
  </si>
  <si>
    <t>令和６年度沖縄総合事務局車両運行管理業務（単価契約）</t>
    <phoneticPr fontId="1"/>
  </si>
  <si>
    <t>令和６年度基幹ネットワーク機器保守点検</t>
    <phoneticPr fontId="1"/>
  </si>
  <si>
    <t>令和６年度沖縄総合事務局ウェブサイト運用管理保守業務</t>
    <phoneticPr fontId="1"/>
  </si>
  <si>
    <t>令和６年度駐留軍用地跡地利用に関する市町村支援業務（アドバイザー派遣等業務）</t>
    <phoneticPr fontId="1"/>
  </si>
  <si>
    <t>令和６年度沖縄総合事務局研修業務</t>
    <phoneticPr fontId="1"/>
  </si>
  <si>
    <t>沖縄型クリーンエネルギー促進調査事業（ｱﾝﾓﾆｱ燃焼技術を活用したｽﾓｰﾙｻﾌﾟﾗｲｰﾁｪｰﾝ構築可能性調査）</t>
    <rPh sb="0" eb="2">
      <t>オキナワ</t>
    </rPh>
    <rPh sb="2" eb="3">
      <t>カタ</t>
    </rPh>
    <rPh sb="12" eb="14">
      <t>ソクシン</t>
    </rPh>
    <rPh sb="14" eb="16">
      <t>チョウサ</t>
    </rPh>
    <rPh sb="16" eb="18">
      <t>ジギョウ</t>
    </rPh>
    <phoneticPr fontId="2"/>
  </si>
  <si>
    <t>株式会社ＩＨＩ
東京都江東区豊洲３丁目１番１号 豊洲ＩＨＩビル</t>
    <phoneticPr fontId="1"/>
  </si>
  <si>
    <t>沖縄型クリーンエネルギー促進調査事業（離島の再エネ化に関する調査事業）</t>
    <rPh sb="0" eb="2">
      <t>オキナワ</t>
    </rPh>
    <rPh sb="2" eb="3">
      <t>カタ</t>
    </rPh>
    <rPh sb="12" eb="14">
      <t>ソクシン</t>
    </rPh>
    <rPh sb="14" eb="16">
      <t>チョウサ</t>
    </rPh>
    <rPh sb="16" eb="18">
      <t>ジギョウ</t>
    </rPh>
    <phoneticPr fontId="2"/>
  </si>
  <si>
    <t>三菱ＵＦＪリサーチ＆コンサルティング株式会社
東京都港区虎ノ門５丁目１１番２号</t>
    <phoneticPr fontId="1"/>
  </si>
  <si>
    <t>沖縄型クリーンエネルギー促進調査事業（ゼロ・エミッション指向バイオマスエネルギー計画（Project ZEE））</t>
    <rPh sb="0" eb="2">
      <t>オキナワ</t>
    </rPh>
    <rPh sb="2" eb="3">
      <t>カタ</t>
    </rPh>
    <rPh sb="12" eb="14">
      <t>ソクシン</t>
    </rPh>
    <rPh sb="14" eb="16">
      <t>チョウサ</t>
    </rPh>
    <rPh sb="16" eb="18">
      <t>ジギョウ</t>
    </rPh>
    <phoneticPr fontId="2"/>
  </si>
  <si>
    <t>株式会社沖縄クリーン工業
沖縄県那覇市久茂地３丁目１６番８号</t>
    <phoneticPr fontId="1"/>
  </si>
  <si>
    <t>沖縄型クリーンエネルギー促進調査事業（沖縄型農業用ため池活用再生可能エネルギー導入モデルの確立に向けた調査）</t>
    <rPh sb="0" eb="2">
      <t>オキナワ</t>
    </rPh>
    <rPh sb="2" eb="3">
      <t>カタ</t>
    </rPh>
    <rPh sb="12" eb="14">
      <t>ソクシン</t>
    </rPh>
    <rPh sb="14" eb="16">
      <t>チョウサ</t>
    </rPh>
    <rPh sb="16" eb="18">
      <t>ジギョウ</t>
    </rPh>
    <phoneticPr fontId="2"/>
  </si>
  <si>
    <t>キョーラク株式会社
東京都中央区東日本橋１丁目１番５号</t>
    <phoneticPr fontId="1"/>
  </si>
  <si>
    <t>令和６年度貨物運送業務（単価契約）</t>
    <phoneticPr fontId="1"/>
  </si>
  <si>
    <t>日本郵便株式会社
東京都千代田区大手町２丁目３番１号</t>
    <rPh sb="0" eb="4">
      <t>ニホンユウビン</t>
    </rPh>
    <rPh sb="4" eb="8">
      <t>カブシキカイシャ</t>
    </rPh>
    <phoneticPr fontId="1"/>
  </si>
  <si>
    <t>令和６年度県産水産物販売力強化のための課題解決支援事業</t>
    <phoneticPr fontId="1"/>
  </si>
  <si>
    <t>令和６年度５インチ艦砲弾用耐爆容器運用業務</t>
    <phoneticPr fontId="1"/>
  </si>
  <si>
    <t>株式会社神戸製鋼所
兵庫県神戸市中央区脇浜海岸通２－２－４</t>
    <phoneticPr fontId="1"/>
  </si>
  <si>
    <t>JCB 消費 NOW の利用（プラン B）</t>
    <phoneticPr fontId="1"/>
  </si>
  <si>
    <t>株式会社ナウキャスト
東京都千代田区九段北 １－８－１０　住友不動産九段ビル９階</t>
    <phoneticPr fontId="1"/>
  </si>
  <si>
    <t>令和６年度沖縄型スタートアップ拠点化推進事業（研究開発型スタートアップ事業化促進事業）</t>
    <phoneticPr fontId="1"/>
  </si>
  <si>
    <t>一般社団法人アントレプレナーシップラボ沖縄
沖縄県那覇市首里鳥堀町３丁目７番地１</t>
    <phoneticPr fontId="1"/>
  </si>
  <si>
    <t>令和６年度大型シュレッダーの賃貸借及び保守（再リース）</t>
    <phoneticPr fontId="1"/>
  </si>
  <si>
    <t>株式会社ざまみダンボール
沖縄県糸満市西崎町４丁目７番</t>
    <rPh sb="0" eb="2">
      <t>カブシキ</t>
    </rPh>
    <rPh sb="2" eb="4">
      <t>カイシャ</t>
    </rPh>
    <phoneticPr fontId="1"/>
  </si>
  <si>
    <t>令和５年度グローバル産地生産流通基盤強化緊急対策（GFPコミュニティ構築支援加速化委託事業（地方版：沖縄））</t>
    <rPh sb="0" eb="2">
      <t>レイワ</t>
    </rPh>
    <rPh sb="3" eb="5">
      <t>ネンド</t>
    </rPh>
    <rPh sb="10" eb="24">
      <t>サンチセイサンリュウツウキバンキョウカキンキュウタイサク</t>
    </rPh>
    <rPh sb="34" eb="45">
      <t>コウチクシエンカソクカイタクジギョウ</t>
    </rPh>
    <rPh sb="46" eb="49">
      <t>チホウバン</t>
    </rPh>
    <rPh sb="50" eb="52">
      <t>オキナワ</t>
    </rPh>
    <phoneticPr fontId="1"/>
  </si>
  <si>
    <t>株式会社プロダクツ・プランニング
沖縄県那覇市鏡原町１０番８号
鏡原UビルⅡ２階</t>
    <rPh sb="0" eb="4">
      <t>カブシキガイシャ</t>
    </rPh>
    <phoneticPr fontId="1"/>
  </si>
  <si>
    <t>令和６年度県産農林水産物・食品の域内流通強化支援事業</t>
    <phoneticPr fontId="1"/>
  </si>
  <si>
    <t>株式会社ブレイン
東京都渋谷区神宮前２丁目２番２２号</t>
    <rPh sb="0" eb="4">
      <t>カブシキカイシャ</t>
    </rPh>
    <phoneticPr fontId="1"/>
  </si>
  <si>
    <t>首里第二住宅維持管理業務</t>
    <rPh sb="0" eb="2">
      <t>シュリ</t>
    </rPh>
    <rPh sb="2" eb="4">
      <t>ダイニ</t>
    </rPh>
    <rPh sb="4" eb="6">
      <t>ジュウタク</t>
    </rPh>
    <rPh sb="6" eb="12">
      <t>イジカンリギョウム</t>
    </rPh>
    <phoneticPr fontId="1"/>
  </si>
  <si>
    <t>松川住宅ほか住宅維持管理業務</t>
    <rPh sb="0" eb="2">
      <t>マツカワ</t>
    </rPh>
    <rPh sb="2" eb="4">
      <t>ジュウタク</t>
    </rPh>
    <rPh sb="6" eb="8">
      <t>ジュウタク</t>
    </rPh>
    <rPh sb="8" eb="14">
      <t>イジカンリギョウム</t>
    </rPh>
    <phoneticPr fontId="1"/>
  </si>
  <si>
    <t>浦添第二住宅ほか住宅維持管理業務</t>
    <rPh sb="0" eb="2">
      <t>ウラソエ</t>
    </rPh>
    <rPh sb="2" eb="4">
      <t>ダイニ</t>
    </rPh>
    <rPh sb="4" eb="6">
      <t>ジュウタク</t>
    </rPh>
    <rPh sb="8" eb="10">
      <t>ジュウタク</t>
    </rPh>
    <rPh sb="10" eb="16">
      <t>イジカンリギョウム</t>
    </rPh>
    <phoneticPr fontId="1"/>
  </si>
  <si>
    <t>名嘉地住宅ほか住宅維持管理業務</t>
    <rPh sb="0" eb="3">
      <t>ナカチ</t>
    </rPh>
    <rPh sb="3" eb="5">
      <t>ジュウタク</t>
    </rPh>
    <rPh sb="7" eb="9">
      <t>ジュウタク</t>
    </rPh>
    <rPh sb="9" eb="15">
      <t>イジカンリギョウム</t>
    </rPh>
    <phoneticPr fontId="1"/>
  </si>
  <si>
    <t>豊見城住宅ほか住宅維持管理業</t>
    <rPh sb="0" eb="3">
      <t>トミシロ</t>
    </rPh>
    <rPh sb="3" eb="5">
      <t>ジュウタク</t>
    </rPh>
    <rPh sb="7" eb="9">
      <t>ジュウタク</t>
    </rPh>
    <rPh sb="9" eb="11">
      <t>イジ</t>
    </rPh>
    <rPh sb="11" eb="13">
      <t>カンリ</t>
    </rPh>
    <rPh sb="13" eb="14">
      <t>ギョウ</t>
    </rPh>
    <phoneticPr fontId="1"/>
  </si>
  <si>
    <t>令和６年度位置境界明確化調査等委託費</t>
    <phoneticPr fontId="1"/>
  </si>
  <si>
    <t>令和６年度域内循環強化促進事業（「果報庭（かふうなぁ）」開催委託事業）</t>
    <phoneticPr fontId="1"/>
  </si>
  <si>
    <t>東武トップツアーズ株式会社沖縄支店
沖縄県那覇市久茂地１－１２－１２</t>
    <rPh sb="13" eb="15">
      <t>オキナワ</t>
    </rPh>
    <rPh sb="15" eb="17">
      <t>シテン</t>
    </rPh>
    <phoneticPr fontId="1"/>
  </si>
  <si>
    <t>令和６年度「沖縄総合事務局における地域中小企業・小規模事業者の人材確保支援等事業」</t>
    <phoneticPr fontId="1"/>
  </si>
  <si>
    <t>株式会社ノイズ・バリュー社
沖縄県那覇市泉崎2-2-7　ストークハイツ湖南5階</t>
    <rPh sb="0" eb="4">
      <t>カブシキガイシャ</t>
    </rPh>
    <rPh sb="12" eb="13">
      <t>シャ</t>
    </rPh>
    <phoneticPr fontId="1"/>
  </si>
  <si>
    <t>令和６年度　多良間地区受益面積等調査委託事業</t>
    <phoneticPr fontId="1"/>
  </si>
  <si>
    <t>多良間村
沖縄県宮古郡多良間村字仲筋９９－２</t>
    <rPh sb="0" eb="3">
      <t>タラマ</t>
    </rPh>
    <rPh sb="3" eb="4">
      <t>ソン</t>
    </rPh>
    <phoneticPr fontId="7"/>
  </si>
  <si>
    <t>-</t>
    <phoneticPr fontId="1"/>
  </si>
  <si>
    <t>令和６年度　米須地下ダム取水施設機能保全対策検討業務</t>
    <phoneticPr fontId="1"/>
  </si>
  <si>
    <t>分任支出負担行為担当官代理
沖縄総合事務局土地改良総合事務所次長
石原　正一
沖縄県豊見城市字伊良波622番地</t>
    <rPh sb="11" eb="13">
      <t>ダイリ</t>
    </rPh>
    <rPh sb="30" eb="32">
      <t>ジチョウ</t>
    </rPh>
    <rPh sb="33" eb="35">
      <t>イシハラ</t>
    </rPh>
    <rPh sb="36" eb="38">
      <t>ショウイチ</t>
    </rPh>
    <phoneticPr fontId="1"/>
  </si>
  <si>
    <t>令和６年度　多良間地区地下水利用総合検討他業務</t>
    <rPh sb="6" eb="9">
      <t>タラマ</t>
    </rPh>
    <rPh sb="9" eb="11">
      <t>チク</t>
    </rPh>
    <rPh sb="11" eb="14">
      <t>チカスイ</t>
    </rPh>
    <rPh sb="14" eb="16">
      <t>リヨウ</t>
    </rPh>
    <rPh sb="16" eb="18">
      <t>ソウゴウ</t>
    </rPh>
    <rPh sb="18" eb="20">
      <t>ケントウ</t>
    </rPh>
    <rPh sb="20" eb="21">
      <t>ホカ</t>
    </rPh>
    <rPh sb="21" eb="23">
      <t>ギョウム</t>
    </rPh>
    <phoneticPr fontId="1"/>
  </si>
  <si>
    <t>令和５年度宮古伊良部農業水利事業　仲原地下ダム施工課題検討業務</t>
    <phoneticPr fontId="1"/>
  </si>
  <si>
    <t>令和６年度宮古伊良部農業水利事業　保良流域総合課題検討業務</t>
    <phoneticPr fontId="1"/>
  </si>
  <si>
    <t>令和６年度広報誌「群星」の発行に係る編集・印刷・製本業務（単価契約）</t>
    <phoneticPr fontId="1"/>
  </si>
  <si>
    <t>令和６年度ＩＴ資産管理ソフトサポート契約</t>
    <rPh sb="7" eb="9">
      <t>シサン</t>
    </rPh>
    <rPh sb="9" eb="11">
      <t>カンリ</t>
    </rPh>
    <rPh sb="18" eb="20">
      <t>ケイヤク</t>
    </rPh>
    <phoneticPr fontId="1"/>
  </si>
  <si>
    <t>株式会社ジムキ文明堂
沖縄県那覇市久米２丁目４番１４号</t>
    <phoneticPr fontId="1"/>
  </si>
  <si>
    <t>会計法第29条の3第4項
緊急の必要により競争に付すことが出来ないため</t>
    <phoneticPr fontId="1"/>
  </si>
  <si>
    <t>令和６年度一般定期健康診断単価契約（本島内）について</t>
    <rPh sb="0" eb="2">
      <t>レイワ</t>
    </rPh>
    <rPh sb="3" eb="5">
      <t>ネンド</t>
    </rPh>
    <rPh sb="5" eb="11">
      <t>イッパンテイキケンコウ</t>
    </rPh>
    <rPh sb="11" eb="13">
      <t>シンダン</t>
    </rPh>
    <rPh sb="13" eb="15">
      <t>タンカ</t>
    </rPh>
    <rPh sb="15" eb="17">
      <t>ケイヤク</t>
    </rPh>
    <rPh sb="18" eb="21">
      <t>ホントウナイ</t>
    </rPh>
    <phoneticPr fontId="1"/>
  </si>
  <si>
    <t>令和６年度那覇第２地方合同庁舎３号館への移転調整・搬入管理業務</t>
    <rPh sb="0" eb="2">
      <t>レイワ</t>
    </rPh>
    <rPh sb="3" eb="5">
      <t>ネンド</t>
    </rPh>
    <phoneticPr fontId="1"/>
  </si>
  <si>
    <t>令和６年度土地改良総合事務所自動車交換購入</t>
    <rPh sb="0" eb="2">
      <t>レイワ</t>
    </rPh>
    <rPh sb="3" eb="5">
      <t>ネンド</t>
    </rPh>
    <rPh sb="5" eb="9">
      <t>トチカイリョウ</t>
    </rPh>
    <rPh sb="9" eb="11">
      <t>ソウゴウ</t>
    </rPh>
    <rPh sb="11" eb="14">
      <t>ジムショ</t>
    </rPh>
    <rPh sb="14" eb="17">
      <t>ジドウシャ</t>
    </rPh>
    <rPh sb="17" eb="19">
      <t>コウカン</t>
    </rPh>
    <rPh sb="19" eb="21">
      <t>コウニュウ</t>
    </rPh>
    <phoneticPr fontId="1"/>
  </si>
  <si>
    <t>令和６年度合同宿舎消防設備等保守点検業務及び消火器取替（石垣地区）</t>
    <phoneticPr fontId="1"/>
  </si>
  <si>
    <t>令和６年度М３６５ライセンスの調達</t>
    <phoneticPr fontId="1"/>
  </si>
  <si>
    <t>令和６年度宮古伊良部農業水利事業　保良送水路（その５）工事</t>
    <rPh sb="3" eb="5">
      <t>ネンド</t>
    </rPh>
    <rPh sb="5" eb="7">
      <t>ミヤコ</t>
    </rPh>
    <rPh sb="7" eb="10">
      <t>イラブ</t>
    </rPh>
    <rPh sb="10" eb="12">
      <t>ノウギョウ</t>
    </rPh>
    <rPh sb="12" eb="14">
      <t>スイリ</t>
    </rPh>
    <rPh sb="14" eb="16">
      <t>ジギョウ</t>
    </rPh>
    <rPh sb="17" eb="19">
      <t>ヤスラ</t>
    </rPh>
    <rPh sb="19" eb="20">
      <t>ソウ</t>
    </rPh>
    <rPh sb="20" eb="22">
      <t>スイロ</t>
    </rPh>
    <rPh sb="27" eb="29">
      <t>コウジ</t>
    </rPh>
    <phoneticPr fontId="2"/>
  </si>
  <si>
    <t>分任支出負担行為担当官
沖縄総合事務局宮古伊良部農業水利事業所長
今別府　純一
沖縄県宮古島市字平良下里108-11</t>
  </si>
  <si>
    <t>株式会社川平建設
沖縄県宮古島市平良字下里１５５６番地２</t>
    <rPh sb="0" eb="4">
      <t>カブシキガイシャ</t>
    </rPh>
    <rPh sb="4" eb="6">
      <t>カワヒラ</t>
    </rPh>
    <rPh sb="6" eb="8">
      <t>ケンセツ</t>
    </rPh>
    <rPh sb="9" eb="11">
      <t>オキナワ</t>
    </rPh>
    <rPh sb="11" eb="12">
      <t>ケン</t>
    </rPh>
    <rPh sb="12" eb="15">
      <t>ミヤコジマ</t>
    </rPh>
    <rPh sb="15" eb="16">
      <t>シ</t>
    </rPh>
    <rPh sb="16" eb="18">
      <t>タイラ</t>
    </rPh>
    <rPh sb="18" eb="19">
      <t>アザ</t>
    </rPh>
    <rPh sb="19" eb="21">
      <t>シモザト</t>
    </rPh>
    <rPh sb="25" eb="27">
      <t>バンチ</t>
    </rPh>
    <phoneticPr fontId="1"/>
  </si>
  <si>
    <t>令和６年度防災情報ネットワーク事業　石垣ダム防災情報ネットワーク機器更新工事</t>
    <rPh sb="3" eb="5">
      <t>ネンド</t>
    </rPh>
    <rPh sb="5" eb="9">
      <t>ボウサイジョウホウ</t>
    </rPh>
    <rPh sb="15" eb="17">
      <t>ジギョウ</t>
    </rPh>
    <rPh sb="18" eb="20">
      <t>イシガキ</t>
    </rPh>
    <rPh sb="22" eb="26">
      <t>ボウサイジョウホウ</t>
    </rPh>
    <rPh sb="32" eb="34">
      <t>キキ</t>
    </rPh>
    <rPh sb="34" eb="36">
      <t>コウシン</t>
    </rPh>
    <rPh sb="36" eb="38">
      <t>コウジ</t>
    </rPh>
    <phoneticPr fontId="2"/>
  </si>
  <si>
    <t>株式会社シーイー
沖縄県宜野湾市大謝名三丁目１３番１１号</t>
    <rPh sb="0" eb="4">
      <t>カブシキガイシャ</t>
    </rPh>
    <rPh sb="9" eb="12">
      <t>オキナワケン</t>
    </rPh>
    <rPh sb="12" eb="15">
      <t>ギノワン</t>
    </rPh>
    <rPh sb="15" eb="16">
      <t>シ</t>
    </rPh>
    <rPh sb="16" eb="17">
      <t>オオ</t>
    </rPh>
    <rPh sb="17" eb="18">
      <t>シャ</t>
    </rPh>
    <rPh sb="18" eb="19">
      <t>メイ</t>
    </rPh>
    <rPh sb="19" eb="20">
      <t>ミ</t>
    </rPh>
    <rPh sb="20" eb="22">
      <t>チョウメ</t>
    </rPh>
    <rPh sb="24" eb="25">
      <t>バン</t>
    </rPh>
    <rPh sb="27" eb="28">
      <t>ゴウ</t>
    </rPh>
    <phoneticPr fontId="1"/>
  </si>
  <si>
    <t>令和６年度　糸満八重瀬地区整備構想検討業務</t>
    <rPh sb="6" eb="13">
      <t>イトマンヤエセチク</t>
    </rPh>
    <rPh sb="13" eb="15">
      <t>セイビ</t>
    </rPh>
    <rPh sb="15" eb="17">
      <t>コウソウ</t>
    </rPh>
    <rPh sb="17" eb="19">
      <t>ケントウ</t>
    </rPh>
    <rPh sb="19" eb="21">
      <t>ギョウム</t>
    </rPh>
    <phoneticPr fontId="1"/>
  </si>
  <si>
    <t>令和６年度石垣島農業水利事業　大浦１号配水池他モニタリング調査（その３）業務</t>
    <rPh sb="5" eb="14">
      <t>イシガキジマノウギョウスイリジギョウ</t>
    </rPh>
    <rPh sb="15" eb="17">
      <t>オオウラ</t>
    </rPh>
    <rPh sb="18" eb="19">
      <t>ゴウ</t>
    </rPh>
    <rPh sb="19" eb="22">
      <t>ハイスイチ</t>
    </rPh>
    <rPh sb="22" eb="23">
      <t>ホカ</t>
    </rPh>
    <rPh sb="29" eb="31">
      <t>チョウサ</t>
    </rPh>
    <rPh sb="36" eb="38">
      <t>ギョウム</t>
    </rPh>
    <phoneticPr fontId="1"/>
  </si>
  <si>
    <t>日本工営株式会社沖縄支店
沖縄県那覇市壷川三丁目５番地１</t>
    <rPh sb="0" eb="2">
      <t>ニホン</t>
    </rPh>
    <rPh sb="2" eb="4">
      <t>コウエイ</t>
    </rPh>
    <rPh sb="4" eb="8">
      <t>カブシキガイシャ</t>
    </rPh>
    <rPh sb="8" eb="10">
      <t>オキナワ</t>
    </rPh>
    <rPh sb="10" eb="12">
      <t>シテン</t>
    </rPh>
    <rPh sb="13" eb="16">
      <t>オキナワケン</t>
    </rPh>
    <rPh sb="16" eb="19">
      <t>ナハシ</t>
    </rPh>
    <rPh sb="19" eb="21">
      <t>ツボカワ</t>
    </rPh>
    <rPh sb="21" eb="24">
      <t>サンチョウメ</t>
    </rPh>
    <rPh sb="25" eb="27">
      <t>バンチ</t>
    </rPh>
    <phoneticPr fontId="1"/>
  </si>
  <si>
    <t>令和６年度　宮古地区機能診断業務</t>
    <rPh sb="6" eb="8">
      <t>ミヤコ</t>
    </rPh>
    <rPh sb="8" eb="10">
      <t>チク</t>
    </rPh>
    <rPh sb="10" eb="12">
      <t>キノウ</t>
    </rPh>
    <rPh sb="12" eb="14">
      <t>シンダン</t>
    </rPh>
    <rPh sb="14" eb="16">
      <t>ギョウム</t>
    </rPh>
    <phoneticPr fontId="1"/>
  </si>
  <si>
    <t>令和６年度宮古伊良部農業水利事業　仲地福貯水池地質調査業務</t>
    <rPh sb="5" eb="16">
      <t>ミヤコイラブノウギョウスイリジギョウ</t>
    </rPh>
    <rPh sb="17" eb="23">
      <t>ナカチフクチョスイチ</t>
    </rPh>
    <rPh sb="23" eb="25">
      <t>チシツ</t>
    </rPh>
    <rPh sb="25" eb="27">
      <t>チョウサ</t>
    </rPh>
    <rPh sb="27" eb="29">
      <t>ギョウム</t>
    </rPh>
    <phoneticPr fontId="1"/>
  </si>
  <si>
    <t>日本基礎技術株式会社九州支店
福岡県福岡市南区長丘５丁目２８－６</t>
    <rPh sb="0" eb="2">
      <t>ニホン</t>
    </rPh>
    <rPh sb="2" eb="4">
      <t>キソ</t>
    </rPh>
    <rPh sb="4" eb="6">
      <t>ギジュツ</t>
    </rPh>
    <rPh sb="6" eb="10">
      <t>カブシキガイシャ</t>
    </rPh>
    <rPh sb="10" eb="14">
      <t>キュウシュウシテン</t>
    </rPh>
    <rPh sb="15" eb="17">
      <t>フクオカ</t>
    </rPh>
    <rPh sb="17" eb="18">
      <t>ケン</t>
    </rPh>
    <rPh sb="18" eb="20">
      <t>フクオカ</t>
    </rPh>
    <rPh sb="20" eb="21">
      <t>シ</t>
    </rPh>
    <rPh sb="21" eb="22">
      <t>ミナミ</t>
    </rPh>
    <rPh sb="23" eb="25">
      <t>ナガオカ</t>
    </rPh>
    <rPh sb="26" eb="28">
      <t>チョウメ</t>
    </rPh>
    <phoneticPr fontId="1"/>
  </si>
  <si>
    <t>令和６年度　多良間地区仲皿集水池他基本設計業務</t>
    <phoneticPr fontId="1"/>
  </si>
  <si>
    <t>令和６年度　多良間地区多良間ファームポンド基本設計業務</t>
    <phoneticPr fontId="1"/>
  </si>
  <si>
    <t>日化エンジニアリング株式会社九州支社
福岡県福岡市博多区住吉２丁目２－１</t>
    <rPh sb="0" eb="2">
      <t>ニッカ</t>
    </rPh>
    <rPh sb="10" eb="14">
      <t>カブシキガイシャ</t>
    </rPh>
    <rPh sb="14" eb="16">
      <t>キュウシュウ</t>
    </rPh>
    <rPh sb="16" eb="18">
      <t>シシャ</t>
    </rPh>
    <rPh sb="28" eb="30">
      <t>スミヨシ</t>
    </rPh>
    <phoneticPr fontId="7"/>
  </si>
  <si>
    <t>令和６年度石垣島農業水利事業　磁気探査（その２）業務</t>
    <rPh sb="5" eb="14">
      <t>イシガキジマノウギョウスイリジギョウ</t>
    </rPh>
    <rPh sb="15" eb="17">
      <t>ジキ</t>
    </rPh>
    <rPh sb="17" eb="19">
      <t>タンサ</t>
    </rPh>
    <rPh sb="24" eb="26">
      <t>ギョウム</t>
    </rPh>
    <phoneticPr fontId="1"/>
  </si>
  <si>
    <t>有限会社南西土木設計
沖縄県石垣市新栄町２５番地の９</t>
    <rPh sb="0" eb="4">
      <t>ユウゲンガイシャ</t>
    </rPh>
    <rPh sb="4" eb="6">
      <t>ナンセイ</t>
    </rPh>
    <rPh sb="6" eb="8">
      <t>ドボク</t>
    </rPh>
    <rPh sb="8" eb="10">
      <t>セッケイ</t>
    </rPh>
    <rPh sb="11" eb="13">
      <t>オキナワ</t>
    </rPh>
    <rPh sb="13" eb="14">
      <t>ケン</t>
    </rPh>
    <rPh sb="14" eb="16">
      <t>イシガキ</t>
    </rPh>
    <rPh sb="16" eb="17">
      <t>シ</t>
    </rPh>
    <rPh sb="17" eb="20">
      <t>シンエイチョウ</t>
    </rPh>
    <rPh sb="22" eb="24">
      <t>バンチ</t>
    </rPh>
    <phoneticPr fontId="7"/>
  </si>
  <si>
    <t>令和６年度宮古伊良部農業水利事業　宮古伊良部地区農業用ダム技術検討業務</t>
    <rPh sb="5" eb="16">
      <t>ミヤコイラブノウギョウスイリジギョウ</t>
    </rPh>
    <rPh sb="17" eb="22">
      <t>ミヤコイラブ</t>
    </rPh>
    <rPh sb="22" eb="24">
      <t>チク</t>
    </rPh>
    <rPh sb="24" eb="27">
      <t>ノウギョウヨウ</t>
    </rPh>
    <rPh sb="29" eb="31">
      <t>ギジュツ</t>
    </rPh>
    <rPh sb="31" eb="33">
      <t>ケントウ</t>
    </rPh>
    <rPh sb="33" eb="35">
      <t>ギョウム</t>
    </rPh>
    <phoneticPr fontId="1"/>
  </si>
  <si>
    <t>一般財団法人日本水土総合研究所
東京都港区虎ノ門１丁目２１番１７号</t>
    <rPh sb="0" eb="2">
      <t>イッパン</t>
    </rPh>
    <rPh sb="2" eb="4">
      <t>ザイダン</t>
    </rPh>
    <rPh sb="4" eb="6">
      <t>ホウジン</t>
    </rPh>
    <rPh sb="6" eb="8">
      <t>ニホン</t>
    </rPh>
    <rPh sb="8" eb="9">
      <t>スイ</t>
    </rPh>
    <rPh sb="9" eb="10">
      <t>ド</t>
    </rPh>
    <rPh sb="10" eb="12">
      <t>ソウゴウ</t>
    </rPh>
    <rPh sb="12" eb="15">
      <t>ケンキュウジョ</t>
    </rPh>
    <rPh sb="16" eb="19">
      <t>トウキョウト</t>
    </rPh>
    <rPh sb="19" eb="20">
      <t>ミナト</t>
    </rPh>
    <rPh sb="20" eb="21">
      <t>ク</t>
    </rPh>
    <rPh sb="21" eb="22">
      <t>トラ</t>
    </rPh>
    <rPh sb="23" eb="24">
      <t>モン</t>
    </rPh>
    <rPh sb="25" eb="27">
      <t>チョウメ</t>
    </rPh>
    <rPh sb="29" eb="30">
      <t>バン</t>
    </rPh>
    <rPh sb="32" eb="33">
      <t>ゴウ</t>
    </rPh>
    <phoneticPr fontId="7"/>
  </si>
  <si>
    <t>会計法第29条の3第4項　緊急の必要により競争に付すことが出来ないため</t>
    <phoneticPr fontId="1"/>
  </si>
  <si>
    <t>令和６年度農林水産物・食品の販売力強化に向けた実証事業</t>
    <phoneticPr fontId="1"/>
  </si>
  <si>
    <t>令和６年度沖縄黒糖販売力強化支援事業</t>
    <phoneticPr fontId="1"/>
  </si>
  <si>
    <t>沖縄黒糖販売力強化支援共同企業体
沖縄県那覇市古波蔵１丁目２４番２７号</t>
    <phoneticPr fontId="1"/>
  </si>
  <si>
    <t>農林水産物・食品の販売力強化に向けた実証事業共同事業体
沖縄県中頭郡西原町字千原１番地琉球大学産学官連携推進機構内</t>
    <phoneticPr fontId="1"/>
  </si>
  <si>
    <t>支出負担行為担当官
沖縄総合事務局総務部長
中村　敏昭
沖縄県那覇市おもろまち２－１－１</t>
    <phoneticPr fontId="1"/>
  </si>
  <si>
    <t>令和６年度宮古伊良部農業水利事業　保良地下ダム取水施設さく井（その１）工事</t>
    <phoneticPr fontId="1"/>
  </si>
  <si>
    <t>宮古伊良部農業水利事業　仲原地下ダム取水ポンプ他製作据付（その３）工事</t>
    <phoneticPr fontId="1"/>
  </si>
  <si>
    <t>陸運事務所　横断側溝更新工事　検査場入口側</t>
    <phoneticPr fontId="1"/>
  </si>
  <si>
    <t>一般競争
（最低価格）</t>
    <rPh sb="6" eb="8">
      <t>サイテイ</t>
    </rPh>
    <rPh sb="8" eb="10">
      <t>カカク</t>
    </rPh>
    <phoneticPr fontId="1"/>
  </si>
  <si>
    <t>株式会社アール・ピー・アイ
東京都千代田区神田神保町２-38いちご九段ビル３階</t>
    <rPh sb="0" eb="4">
      <t>カブシキガイシャ</t>
    </rPh>
    <phoneticPr fontId="3"/>
  </si>
  <si>
    <t>アジアプランニング株式会社
熊本県熊本市中央区渡鹿７丁目１５番２８号</t>
    <rPh sb="9" eb="13">
      <t>カブシキガイシャ</t>
    </rPh>
    <phoneticPr fontId="3"/>
  </si>
  <si>
    <t>沖縄ホンダ株式会社
沖縄県浦添市仲間１丁目３番１号</t>
    <rPh sb="0" eb="2">
      <t>オキナワ</t>
    </rPh>
    <rPh sb="5" eb="9">
      <t>カブシキガイシャ</t>
    </rPh>
    <phoneticPr fontId="3"/>
  </si>
  <si>
    <t>琉球ダイハツ販売株式会社
沖縄県浦添市城間２１３５番地</t>
    <rPh sb="0" eb="2">
      <t>リュウキュウ</t>
    </rPh>
    <rPh sb="6" eb="8">
      <t>ハンバイ</t>
    </rPh>
    <rPh sb="8" eb="12">
      <t>カブシキガイシャ</t>
    </rPh>
    <phoneticPr fontId="3"/>
  </si>
  <si>
    <t>株式会社沖縄TLO
沖縄県中頭郡西原町字千原１番地　琉球大学産学官連携推進機構内</t>
    <rPh sb="0" eb="4">
      <t>カブシキガイシャ</t>
    </rPh>
    <rPh sb="4" eb="6">
      <t>オキナワ</t>
    </rPh>
    <phoneticPr fontId="3"/>
  </si>
  <si>
    <t>琉球日産自動車株式会社
沖縄県浦添市港川２丁目１番１号</t>
    <rPh sb="0" eb="4">
      <t>リュウキュウニッサン</t>
    </rPh>
    <rPh sb="4" eb="7">
      <t>ジドウシャ</t>
    </rPh>
    <rPh sb="7" eb="11">
      <t>カブシキカイシャ</t>
    </rPh>
    <phoneticPr fontId="3"/>
  </si>
  <si>
    <t>株式会社エネルギーラボ沖縄
沖縄県中頭郡嘉手納町屋良６８</t>
    <rPh sb="0" eb="4">
      <t>カブシキガイシャ</t>
    </rPh>
    <rPh sb="11" eb="13">
      <t>オキナワ</t>
    </rPh>
    <phoneticPr fontId="3"/>
  </si>
  <si>
    <t>一般競争
（総合評価）</t>
    <phoneticPr fontId="1"/>
  </si>
  <si>
    <t>一般競争
（最低価格）</t>
    <phoneticPr fontId="1"/>
  </si>
  <si>
    <t>令和６年度計画基礎諸元調査業務</t>
    <rPh sb="0" eb="2">
      <t>レイワ</t>
    </rPh>
    <rPh sb="3" eb="5">
      <t>ネンド</t>
    </rPh>
    <rPh sb="5" eb="15">
      <t>ケイカクキソショゲンチョウサギョウム</t>
    </rPh>
    <phoneticPr fontId="3"/>
  </si>
  <si>
    <t>令和６年度官用車交換購入（陸運事務所）</t>
    <rPh sb="5" eb="8">
      <t>カンヨウシャ</t>
    </rPh>
    <rPh sb="8" eb="10">
      <t>コウカン</t>
    </rPh>
    <rPh sb="10" eb="12">
      <t>コウニュウ</t>
    </rPh>
    <rPh sb="13" eb="15">
      <t>リクウン</t>
    </rPh>
    <rPh sb="15" eb="18">
      <t>ジムショ</t>
    </rPh>
    <phoneticPr fontId="3"/>
  </si>
  <si>
    <t>令和６年度宮古伊良部農業水利事業所軽貨物自動車交換購入</t>
    <rPh sb="17" eb="18">
      <t>カル</t>
    </rPh>
    <rPh sb="18" eb="20">
      <t>カモツ</t>
    </rPh>
    <phoneticPr fontId="3"/>
  </si>
  <si>
    <t>令和６年度知財活用環境整備事業</t>
    <rPh sb="0" eb="2">
      <t>レイワ</t>
    </rPh>
    <rPh sb="3" eb="5">
      <t>ネンド</t>
    </rPh>
    <rPh sb="5" eb="15">
      <t>チザイカツヨウカンキョウセイビジギョウ</t>
    </rPh>
    <phoneticPr fontId="3"/>
  </si>
  <si>
    <t>令和６年度石垣島農業水利事業所　小型貨物自動車交換購入①</t>
    <rPh sb="5" eb="8">
      <t>イシガキジマ</t>
    </rPh>
    <rPh sb="16" eb="18">
      <t>コガタ</t>
    </rPh>
    <rPh sb="18" eb="20">
      <t>カモツ</t>
    </rPh>
    <phoneticPr fontId="3"/>
  </si>
  <si>
    <t>令和６年度石垣島農業水利事業所　軽貨物自動車交換購入②</t>
    <rPh sb="5" eb="8">
      <t>イシガキジマ</t>
    </rPh>
    <rPh sb="16" eb="17">
      <t>ケイ</t>
    </rPh>
    <rPh sb="17" eb="19">
      <t>カモツ</t>
    </rPh>
    <phoneticPr fontId="3"/>
  </si>
  <si>
    <t>令和６年度省エネルギー促進に向けた広報事業（再度公告）</t>
    <rPh sb="0" eb="2">
      <t>レイワ</t>
    </rPh>
    <rPh sb="3" eb="5">
      <t>ネンド</t>
    </rPh>
    <rPh sb="5" eb="6">
      <t>ショウ</t>
    </rPh>
    <rPh sb="11" eb="13">
      <t>ソクシン</t>
    </rPh>
    <rPh sb="14" eb="15">
      <t>ム</t>
    </rPh>
    <rPh sb="17" eb="19">
      <t>コウホウ</t>
    </rPh>
    <rPh sb="19" eb="21">
      <t>ジギョウ</t>
    </rPh>
    <rPh sb="22" eb="24">
      <t>サイド</t>
    </rPh>
    <rPh sb="24" eb="26">
      <t>コウコク</t>
    </rPh>
    <phoneticPr fontId="3"/>
  </si>
  <si>
    <t>令和６年度沖縄地域における地域ブランド海外展開支援事業</t>
    <phoneticPr fontId="1"/>
  </si>
  <si>
    <t>－</t>
    <phoneticPr fontId="1"/>
  </si>
  <si>
    <t>国内肥料資源利用拡大対策事業のうち国内資源の肥料利用拡大に向けた調査（地力調査）（令和５年度補正）委託事業</t>
    <phoneticPr fontId="1"/>
  </si>
  <si>
    <t>会計法第29条の3第4項
必要とする財又はサービスの提供者が他に存在しないため</t>
    <phoneticPr fontId="1"/>
  </si>
  <si>
    <t>株式会社日さく　沖縄営業所
沖縄県那覇市金城３－８－９</t>
    <phoneticPr fontId="1"/>
  </si>
  <si>
    <t>株式会社酉島製作所　沖縄営業所
沖縄県浦添市勢理客３－３－１３</t>
    <phoneticPr fontId="1"/>
  </si>
  <si>
    <t>琉南建設株式会社
沖縄県那覇市繁多川３丁目８番１３号１階</t>
    <phoneticPr fontId="1"/>
  </si>
  <si>
    <t>沖縄県農業研究センター
沖縄県糸満市真壁８２０番地</t>
    <phoneticPr fontId="1"/>
  </si>
  <si>
    <t>一般財団法人沖縄県健康づくり財団
沖縄県島尻郡南風原町字宮平２１２番地</t>
    <rPh sb="0" eb="2">
      <t>イッパン</t>
    </rPh>
    <rPh sb="2" eb="4">
      <t>ザイダン</t>
    </rPh>
    <rPh sb="4" eb="6">
      <t>ホウジン</t>
    </rPh>
    <rPh sb="6" eb="9">
      <t>オキナワケン</t>
    </rPh>
    <rPh sb="9" eb="11">
      <t>ケンコウ</t>
    </rPh>
    <rPh sb="14" eb="16">
      <t>ザイダン</t>
    </rPh>
    <phoneticPr fontId="1"/>
  </si>
  <si>
    <t>山九株式会社
福岡県北九州市門司区港町６番７号</t>
    <rPh sb="0" eb="2">
      <t>サンキュウ</t>
    </rPh>
    <rPh sb="2" eb="4">
      <t>カブシキ</t>
    </rPh>
    <rPh sb="4" eb="6">
      <t>カイシャ</t>
    </rPh>
    <phoneticPr fontId="1"/>
  </si>
  <si>
    <t>琉球日産自動車株式会社
沖縄県浦添市港川２丁目１番１号</t>
    <rPh sb="0" eb="4">
      <t>リュウキュウニッサン</t>
    </rPh>
    <rPh sb="4" eb="7">
      <t>ジドウシャ</t>
    </rPh>
    <rPh sb="7" eb="11">
      <t>カブシキカイシャ</t>
    </rPh>
    <phoneticPr fontId="1"/>
  </si>
  <si>
    <t>株式会社ReVIN
大阪府大阪市住吉区苅田４丁目１２番２８号
ベストレジデンスあびこ１１号</t>
    <rPh sb="0" eb="2">
      <t>カブシキ</t>
    </rPh>
    <rPh sb="2" eb="4">
      <t>カイシャ</t>
    </rPh>
    <phoneticPr fontId="1"/>
  </si>
  <si>
    <t>リコージャパン株式会社
東京都港区芝浦３丁目４番１号</t>
    <rPh sb="7" eb="11">
      <t>カブシキガイシャ</t>
    </rPh>
    <rPh sb="20" eb="22">
      <t>チョウメ</t>
    </rPh>
    <rPh sb="23" eb="24">
      <t>バン</t>
    </rPh>
    <rPh sb="25" eb="26">
      <t>ゴウ</t>
    </rPh>
    <phoneticPr fontId="1"/>
  </si>
  <si>
    <t>宮城住宅屋内改修その他工事（再度公告）</t>
    <rPh sb="14" eb="16">
      <t>サイド</t>
    </rPh>
    <rPh sb="16" eb="18">
      <t>コウコク</t>
    </rPh>
    <phoneticPr fontId="1"/>
  </si>
  <si>
    <t>株式会社郷建設
沖縄県那覇市宇栄原２丁目８番１５号</t>
    <rPh sb="0" eb="2">
      <t>カブシキ</t>
    </rPh>
    <rPh sb="2" eb="4">
      <t>カイシャ</t>
    </rPh>
    <rPh sb="4" eb="5">
      <t>ゴウ</t>
    </rPh>
    <rPh sb="5" eb="7">
      <t>ケンセツ</t>
    </rPh>
    <phoneticPr fontId="1"/>
  </si>
  <si>
    <t>宮城住宅屋内改修その他工事監理業務（再度公告）</t>
    <rPh sb="18" eb="20">
      <t>サイド</t>
    </rPh>
    <rPh sb="20" eb="22">
      <t>コウコク</t>
    </rPh>
    <phoneticPr fontId="1"/>
  </si>
  <si>
    <t>株式会社フォーム建築研究所
沖縄県浦添市伊祖１丁目３２番６号</t>
    <rPh sb="0" eb="2">
      <t>カブシキ</t>
    </rPh>
    <rPh sb="2" eb="4">
      <t>カイシャ</t>
    </rPh>
    <rPh sb="8" eb="10">
      <t>ケンチク</t>
    </rPh>
    <rPh sb="10" eb="13">
      <t>ケンキュウジョ</t>
    </rPh>
    <phoneticPr fontId="1"/>
  </si>
  <si>
    <t>令和６年度農林水産部農村振興課自動車交換購入</t>
    <phoneticPr fontId="1"/>
  </si>
  <si>
    <t>令和６年度成長型中小企業等研究開発支援事業（研究開発型中小企業等のシーズ発掘・事業化戦略支援及び補助事業に関する執行状況検査業務補助）</t>
    <phoneticPr fontId="1"/>
  </si>
  <si>
    <t>株式会社日本能率協会コンサルティング
東京都港区芝公園３丁目１番２２号</t>
    <rPh sb="0" eb="4">
      <t>カブシキガイシャ</t>
    </rPh>
    <rPh sb="4" eb="6">
      <t>ニホン</t>
    </rPh>
    <rPh sb="6" eb="8">
      <t>ノウリツ</t>
    </rPh>
    <rPh sb="8" eb="10">
      <t>キョウカイ</t>
    </rPh>
    <phoneticPr fontId="1"/>
  </si>
  <si>
    <t>令和６年度業務用自動車交換購入（那覇農林水産センター）</t>
    <phoneticPr fontId="1"/>
  </si>
  <si>
    <t xml:space="preserve">琉球日産自動車株式会社
沖縄県浦添市港川２丁目１番１号 </t>
    <rPh sb="0" eb="4">
      <t>リュウキュウニッサン</t>
    </rPh>
    <rPh sb="4" eb="7">
      <t>ジドウシャ</t>
    </rPh>
    <rPh sb="7" eb="11">
      <t>カブシキカイシャ</t>
    </rPh>
    <phoneticPr fontId="1"/>
  </si>
  <si>
    <t>令和６年度М３６５ライセンスの購入</t>
    <phoneticPr fontId="1"/>
  </si>
  <si>
    <t>沖縄セルラー電話株式会社
沖縄県那覇市松山１－２－１</t>
    <phoneticPr fontId="1"/>
  </si>
  <si>
    <t>令和６年度合同宿舎定期調査業務</t>
    <phoneticPr fontId="1"/>
  </si>
  <si>
    <t>株式会社ｍ３那覇建築事務所
沖縄県那覇市字松川７１７番地　ＴＮセゾンライト１階</t>
    <rPh sb="0" eb="4">
      <t>カブシキカイシャ</t>
    </rPh>
    <rPh sb="6" eb="8">
      <t>ナハ</t>
    </rPh>
    <rPh sb="8" eb="13">
      <t>ケンチクジムショ</t>
    </rPh>
    <phoneticPr fontId="1"/>
  </si>
  <si>
    <t>令和６年度沖縄県中小企業活性化協議会事業広報事業</t>
    <phoneticPr fontId="1"/>
  </si>
  <si>
    <t>株式会社エーフォース
東京都新宿区西新宿６丁目１０番１号　日土地西新宿ビル１Ｆ</t>
    <rPh sb="0" eb="4">
      <t>カブシキガイシャ</t>
    </rPh>
    <phoneticPr fontId="1"/>
  </si>
  <si>
    <t>令和６年度合同宿舎受水槽等清掃業務</t>
    <phoneticPr fontId="1"/>
  </si>
  <si>
    <t>株式会社三誓
沖縄県中頭郡西原町字内間４１４番地３</t>
    <rPh sb="0" eb="2">
      <t>カブシキ</t>
    </rPh>
    <rPh sb="2" eb="4">
      <t>カイシャ</t>
    </rPh>
    <rPh sb="4" eb="5">
      <t>サン</t>
    </rPh>
    <rPh sb="5" eb="6">
      <t>チカ</t>
    </rPh>
    <phoneticPr fontId="1"/>
  </si>
  <si>
    <t>令和６年度那覇第２地方合同庁舎（３号館）共用物品の購入</t>
    <phoneticPr fontId="1"/>
  </si>
  <si>
    <t>株式会社丸仁
沖縄県那覇市首里石嶺町４丁目４８３番地３</t>
    <rPh sb="0" eb="4">
      <t>カブシキカイシャ</t>
    </rPh>
    <rPh sb="4" eb="6">
      <t>マルジン</t>
    </rPh>
    <phoneticPr fontId="1"/>
  </si>
  <si>
    <t>令和６年度地域経済産業活性化対策調査（インバウンドマーケティングを通したアウトバウンド展開への可能性調査）</t>
  </si>
  <si>
    <t>株式会社サーベイリサーチセンター
東京都荒川区西日暮里二丁目40番10号</t>
    <rPh sb="0" eb="4">
      <t>カブシキガイシャ</t>
    </rPh>
    <phoneticPr fontId="1"/>
  </si>
  <si>
    <t>令和６年度那覇第２地方合同庁舎（３号館）清掃業務</t>
    <phoneticPr fontId="1"/>
  </si>
  <si>
    <t>日東カストディアル・サービス株式会社
沖縄県豊見城市字翁長470番地4</t>
    <phoneticPr fontId="1"/>
  </si>
  <si>
    <t>那覇第２地方合同庁舎 1号館地下1階熱源機械室空調システム冷凍機（RS-1）分解整備等</t>
    <phoneticPr fontId="1"/>
  </si>
  <si>
    <t>西日本三建サービス株式会社
福岡県福岡市中央区舞鶴２丁目４番５号</t>
    <rPh sb="0" eb="3">
      <t>ニシニホン</t>
    </rPh>
    <rPh sb="3" eb="5">
      <t>サンケン</t>
    </rPh>
    <rPh sb="9" eb="13">
      <t>カブシキカイシャ</t>
    </rPh>
    <phoneticPr fontId="1"/>
  </si>
  <si>
    <t>那覇第２地方合同庁舎 1号館地下1階熱源機械室空調システム熱交換器（HEX-1） 分解整備</t>
    <phoneticPr fontId="1"/>
  </si>
  <si>
    <t>アクアス株式会社
東京都目黒区洗足２丁目２２番６号</t>
    <rPh sb="4" eb="8">
      <t>カブシキカイシャ</t>
    </rPh>
    <phoneticPr fontId="1"/>
  </si>
  <si>
    <t>令和６年度那覇第２地方合同庁舎（３号館）環境衛生管理業務</t>
    <phoneticPr fontId="1"/>
  </si>
  <si>
    <t>株式会社ジャパン総合ビル管理
沖縄県那覇市古島１丁目２４番１３号</t>
    <rPh sb="0" eb="4">
      <t>カブシキカイシャ</t>
    </rPh>
    <rPh sb="8" eb="10">
      <t>ソウゴウ</t>
    </rPh>
    <rPh sb="12" eb="14">
      <t>カンリ</t>
    </rPh>
    <phoneticPr fontId="1"/>
  </si>
  <si>
    <t>令和６年度那覇第２地方合同庁舎（３号館）設備運転・監視及び点検・保守業務</t>
    <phoneticPr fontId="1"/>
  </si>
  <si>
    <t>首里住宅ほか屋内改修工事設計業務</t>
    <phoneticPr fontId="1"/>
  </si>
  <si>
    <t>令和６年度公共事業労務費調査業務</t>
    <phoneticPr fontId="1"/>
  </si>
  <si>
    <t>一般財団法人建設物価調査会沖縄支部
沖縄県那覇市久茂地３丁目１番１号</t>
    <rPh sb="0" eb="2">
      <t>イッパン</t>
    </rPh>
    <rPh sb="2" eb="4">
      <t>ザイダン</t>
    </rPh>
    <rPh sb="4" eb="6">
      <t>ホウジン</t>
    </rPh>
    <rPh sb="6" eb="8">
      <t>ケンセツ</t>
    </rPh>
    <rPh sb="8" eb="10">
      <t>ブッカ</t>
    </rPh>
    <rPh sb="10" eb="13">
      <t>チョウサカイ</t>
    </rPh>
    <rPh sb="13" eb="15">
      <t>オキナワ</t>
    </rPh>
    <rPh sb="15" eb="17">
      <t>シブ</t>
    </rPh>
    <phoneticPr fontId="1"/>
  </si>
  <si>
    <t>令和６年度那覇第２地方合同庁舎（３号館）警備業務</t>
    <phoneticPr fontId="1"/>
  </si>
  <si>
    <t>令和６年度事業承継関連調査・実証事業（地域事業承継支援体制構築事業）</t>
    <rPh sb="0" eb="2">
      <t>レイワ</t>
    </rPh>
    <rPh sb="3" eb="5">
      <t>ネンド</t>
    </rPh>
    <rPh sb="5" eb="13">
      <t>ジギョウショウケイカンレンチョウサ</t>
    </rPh>
    <rPh sb="14" eb="18">
      <t>ジッショウジギョウ</t>
    </rPh>
    <rPh sb="19" eb="33">
      <t>チイキジギョウショウケイシエンタイセイコウチクジギョウ</t>
    </rPh>
    <phoneticPr fontId="1"/>
  </si>
  <si>
    <t>琉球ミライ株式会社
沖縄県沖縄市中央１丁目７番８号</t>
    <rPh sb="0" eb="2">
      <t>リュウキュウ</t>
    </rPh>
    <rPh sb="5" eb="9">
      <t>カブシキガイシャ</t>
    </rPh>
    <phoneticPr fontId="1"/>
  </si>
  <si>
    <t>令和６年度北部地域における観光客等による共同売店利用実態等調査・分析を通じた伴走支援事業</t>
    <phoneticPr fontId="1"/>
  </si>
  <si>
    <t>株式会社ホット沖縄総合研究所
沖縄県那覇市西１丁目１９番１号</t>
    <rPh sb="0" eb="4">
      <t>カブシキガイシャ</t>
    </rPh>
    <rPh sb="7" eb="9">
      <t>オキナワ</t>
    </rPh>
    <rPh sb="9" eb="11">
      <t>ソウゴウ</t>
    </rPh>
    <rPh sb="11" eb="14">
      <t>ケンキュウショ</t>
    </rPh>
    <phoneticPr fontId="1"/>
  </si>
  <si>
    <t>自家用車中心のライフスタイルからの転換に向けた企業・個人の行動変容の促進に関する調査</t>
    <phoneticPr fontId="1"/>
  </si>
  <si>
    <t>株式会社三菱総合研究所
東京都千代田区永田町二丁目１０番３号</t>
    <rPh sb="0" eb="2">
      <t>カブシキ</t>
    </rPh>
    <rPh sb="2" eb="4">
      <t>カイシャ</t>
    </rPh>
    <rPh sb="4" eb="6">
      <t>ミツビシ</t>
    </rPh>
    <rPh sb="6" eb="8">
      <t>ソウゴウ</t>
    </rPh>
    <rPh sb="8" eb="11">
      <t>ケンキュウジョ</t>
    </rPh>
    <phoneticPr fontId="1"/>
  </si>
  <si>
    <t>富裕層観光客等によるビジネスジェット利用を想定したシームレスな受入環境整備等実証事業</t>
    <phoneticPr fontId="1"/>
  </si>
  <si>
    <t>（JV代表法人）VPON JAPAN 株式会社
東京都新宿区新宿４丁目１番６号</t>
    <rPh sb="3" eb="5">
      <t>ダイヒョウ</t>
    </rPh>
    <rPh sb="5" eb="7">
      <t>ホウジン</t>
    </rPh>
    <phoneticPr fontId="1"/>
  </si>
  <si>
    <t>令和６年度地域の社会課題解決企業支援のためのエコシステム構築実証事業（地域実証事業）</t>
    <phoneticPr fontId="1"/>
  </si>
  <si>
    <t>株式会社　青空
沖縄県宮古島市下地来間１０４－１</t>
    <rPh sb="0" eb="4">
      <t>カブシキガイシャ</t>
    </rPh>
    <rPh sb="5" eb="7">
      <t>アオゾラ</t>
    </rPh>
    <phoneticPr fontId="1"/>
  </si>
  <si>
    <t>株式会社うむさんラボ
沖縄県浦添市内間４丁目５番２５</t>
    <rPh sb="0" eb="4">
      <t>カブシキガイシャ</t>
    </rPh>
    <rPh sb="13" eb="14">
      <t>ケン</t>
    </rPh>
    <phoneticPr fontId="1"/>
  </si>
  <si>
    <t>令和６年度那覇第２地方合同庁舎（３号館）昇降機定期・法定点検及び保守業務</t>
    <phoneticPr fontId="1"/>
  </si>
  <si>
    <t>令和６年度新たな沖縄観光サービス創出支援事業（データ活用、協業化による食材調達領域を中心とした宿泊施設・地域の効率化、高付加価値化に関する調査）</t>
    <phoneticPr fontId="1"/>
  </si>
  <si>
    <t>EY ストラテジー・アンド・コンサルティング株式会社
東京都千代田区有楽町１丁目１番２号 東京ミッドタウン日比谷 日比谷三井タワー</t>
    <phoneticPr fontId="1"/>
  </si>
  <si>
    <t>令和６年度沖縄総合事務局によるディスティネーションブランディングに向けたDMO伴走支援事業</t>
    <phoneticPr fontId="1"/>
  </si>
  <si>
    <t>株式会社地域ブランディング研究所
東京都台東区雷門２丁目２０番３号</t>
    <phoneticPr fontId="1"/>
  </si>
  <si>
    <t>令和６年度 沖縄総合事務局官用車（マイクロバス）の賃貸借（再リース）</t>
    <rPh sb="13" eb="14">
      <t>カン</t>
    </rPh>
    <phoneticPr fontId="1"/>
  </si>
  <si>
    <t>三菱オートリース株式会社九州支店
福岡県福岡市博多区冷泉町４―１７　博多祇園ＮＫビル　３階</t>
    <phoneticPr fontId="1"/>
  </si>
  <si>
    <t>令和６年度 沖縄総合事務局官用車（ワンボックス）の賃貸借（再リース）</t>
    <rPh sb="13" eb="14">
      <t>カン</t>
    </rPh>
    <phoneticPr fontId="1"/>
  </si>
  <si>
    <t>株式会社トヨタレンタリース沖縄
沖縄県那覇市赤嶺２－１３－１</t>
    <phoneticPr fontId="1"/>
  </si>
  <si>
    <t>令和６年度業務用自動車の再リース契約</t>
    <phoneticPr fontId="1"/>
  </si>
  <si>
    <t>令和６年度沖縄地域におけるアトツギ支援事業</t>
    <phoneticPr fontId="1"/>
  </si>
  <si>
    <t>令和６年度石垣島農業水利事業　石垣北部送水路他（その１）工事</t>
    <rPh sb="3" eb="5">
      <t>ネンド</t>
    </rPh>
    <rPh sb="5" eb="8">
      <t>イシガキジマ</t>
    </rPh>
    <rPh sb="8" eb="10">
      <t>ノウギョウ</t>
    </rPh>
    <rPh sb="10" eb="12">
      <t>スイリ</t>
    </rPh>
    <rPh sb="12" eb="14">
      <t>ジギョウ</t>
    </rPh>
    <rPh sb="15" eb="17">
      <t>イシガキ</t>
    </rPh>
    <rPh sb="17" eb="19">
      <t>ホクブ</t>
    </rPh>
    <rPh sb="19" eb="20">
      <t>ソウ</t>
    </rPh>
    <rPh sb="20" eb="22">
      <t>スイロ</t>
    </rPh>
    <rPh sb="22" eb="23">
      <t>ホカ</t>
    </rPh>
    <rPh sb="28" eb="30">
      <t>コウジ</t>
    </rPh>
    <phoneticPr fontId="2"/>
  </si>
  <si>
    <t>分任支出負担行為担当官
沖縄総合事務局石垣島農業水利事業所長
安武　秀一
沖縄県石垣市字石垣486-1</t>
  </si>
  <si>
    <t>有限会社兼久建設
沖縄県石垣市字平得３４４番地</t>
    <rPh sb="0" eb="4">
      <t>ユウゲンガイシャ</t>
    </rPh>
    <rPh sb="4" eb="5">
      <t>ケン</t>
    </rPh>
    <rPh sb="5" eb="6">
      <t>ヒサ</t>
    </rPh>
    <rPh sb="6" eb="8">
      <t>ケンセツ</t>
    </rPh>
    <rPh sb="9" eb="12">
      <t>オキナワケン</t>
    </rPh>
    <rPh sb="12" eb="15">
      <t>イシガキシ</t>
    </rPh>
    <rPh sb="15" eb="16">
      <t>アザ</t>
    </rPh>
    <rPh sb="16" eb="18">
      <t>ヒラエ</t>
    </rPh>
    <rPh sb="21" eb="23">
      <t>バンチ</t>
    </rPh>
    <phoneticPr fontId="1"/>
  </si>
  <si>
    <t>令和６年度石垣島農業水利事業　二又揚水機場建築改修工事</t>
    <rPh sb="3" eb="5">
      <t>ネンド</t>
    </rPh>
    <rPh sb="5" eb="8">
      <t>イシガキジマ</t>
    </rPh>
    <rPh sb="8" eb="10">
      <t>ノウギョウ</t>
    </rPh>
    <rPh sb="10" eb="12">
      <t>スイリ</t>
    </rPh>
    <rPh sb="12" eb="14">
      <t>ジギョウ</t>
    </rPh>
    <rPh sb="15" eb="17">
      <t>フタマタ</t>
    </rPh>
    <rPh sb="17" eb="20">
      <t>ヨウスイキ</t>
    </rPh>
    <rPh sb="20" eb="21">
      <t>ジョウ</t>
    </rPh>
    <rPh sb="21" eb="25">
      <t>ケンチクカイシュウ</t>
    </rPh>
    <rPh sb="25" eb="27">
      <t>コウジ</t>
    </rPh>
    <phoneticPr fontId="2"/>
  </si>
  <si>
    <t>株式会社興建設
沖縄県石垣市字大川５４８番地</t>
    <rPh sb="0" eb="4">
      <t>カブシキガイシャ</t>
    </rPh>
    <rPh sb="4" eb="5">
      <t>コウ</t>
    </rPh>
    <rPh sb="5" eb="7">
      <t>ケンセツ</t>
    </rPh>
    <rPh sb="8" eb="11">
      <t>オキナワケン</t>
    </rPh>
    <rPh sb="11" eb="14">
      <t>イシガキシ</t>
    </rPh>
    <rPh sb="14" eb="15">
      <t>アザ</t>
    </rPh>
    <rPh sb="15" eb="17">
      <t>オオカワ</t>
    </rPh>
    <rPh sb="20" eb="22">
      <t>バンチ</t>
    </rPh>
    <phoneticPr fontId="1"/>
  </si>
  <si>
    <t>令和６年度　多良間地区仲皿集水池等生態系（秋季・冬季）調査業務</t>
    <rPh sb="6" eb="9">
      <t>タラマ</t>
    </rPh>
    <rPh sb="9" eb="11">
      <t>チク</t>
    </rPh>
    <rPh sb="11" eb="12">
      <t>ナカ</t>
    </rPh>
    <rPh sb="12" eb="13">
      <t>ザラ</t>
    </rPh>
    <rPh sb="13" eb="15">
      <t>シュウスイ</t>
    </rPh>
    <rPh sb="15" eb="16">
      <t>イケ</t>
    </rPh>
    <rPh sb="16" eb="17">
      <t>ナド</t>
    </rPh>
    <rPh sb="17" eb="20">
      <t>セイタイケイ</t>
    </rPh>
    <rPh sb="21" eb="23">
      <t>シュウキ</t>
    </rPh>
    <rPh sb="24" eb="26">
      <t>トウキ</t>
    </rPh>
    <rPh sb="27" eb="29">
      <t>チョウサ</t>
    </rPh>
    <rPh sb="29" eb="30">
      <t>エイギョウ</t>
    </rPh>
    <rPh sb="30" eb="31">
      <t>ジギョウ</t>
    </rPh>
    <phoneticPr fontId="1"/>
  </si>
  <si>
    <t>内外エンジニアリング株式会社福岡支社
福岡県福岡市博多区博多駅南３丁目２０－３</t>
    <rPh sb="0" eb="2">
      <t>ナイガイ</t>
    </rPh>
    <rPh sb="14" eb="18">
      <t>フクオカシシャ</t>
    </rPh>
    <rPh sb="19" eb="21">
      <t>フクオカ</t>
    </rPh>
    <rPh sb="21" eb="22">
      <t>ケン</t>
    </rPh>
    <rPh sb="22" eb="24">
      <t>フクオカ</t>
    </rPh>
    <rPh sb="24" eb="25">
      <t>シ</t>
    </rPh>
    <rPh sb="25" eb="27">
      <t>ハカタ</t>
    </rPh>
    <rPh sb="27" eb="28">
      <t>ク</t>
    </rPh>
    <rPh sb="28" eb="30">
      <t>ハカタ</t>
    </rPh>
    <rPh sb="30" eb="31">
      <t>エキ</t>
    </rPh>
    <rPh sb="31" eb="32">
      <t>ミナミ</t>
    </rPh>
    <rPh sb="33" eb="35">
      <t>チョウメ</t>
    </rPh>
    <phoneticPr fontId="1"/>
  </si>
  <si>
    <t>令和６年度宮古伊良部農業水利事業　事業完了図書作成業務</t>
    <rPh sb="5" eb="10">
      <t>ミヤコイラブ</t>
    </rPh>
    <rPh sb="10" eb="16">
      <t>ノウギョウスイリジギョウ</t>
    </rPh>
    <rPh sb="17" eb="19">
      <t>ジギョウ</t>
    </rPh>
    <rPh sb="19" eb="21">
      <t>カンリョウ</t>
    </rPh>
    <rPh sb="21" eb="23">
      <t>トショ</t>
    </rPh>
    <rPh sb="23" eb="25">
      <t>サクセイ</t>
    </rPh>
    <rPh sb="25" eb="27">
      <t>ギョウム</t>
    </rPh>
    <phoneticPr fontId="1"/>
  </si>
  <si>
    <t>株式会社翔土木設計
沖縄県豊見城市字真玉橋５２１番地の２</t>
    <rPh sb="4" eb="5">
      <t>ショウ</t>
    </rPh>
    <rPh sb="5" eb="7">
      <t>ドボク</t>
    </rPh>
    <rPh sb="7" eb="9">
      <t>セッケイ</t>
    </rPh>
    <rPh sb="10" eb="12">
      <t>オキナワ</t>
    </rPh>
    <rPh sb="12" eb="13">
      <t>ケン</t>
    </rPh>
    <rPh sb="13" eb="16">
      <t>トミグスク</t>
    </rPh>
    <rPh sb="16" eb="17">
      <t>シ</t>
    </rPh>
    <rPh sb="17" eb="18">
      <t>アザ</t>
    </rPh>
    <rPh sb="18" eb="21">
      <t>マダンバシ</t>
    </rPh>
    <rPh sb="24" eb="26">
      <t>バンチ</t>
    </rPh>
    <phoneticPr fontId="1"/>
  </si>
  <si>
    <t>令和６年度宮古伊良部農業水利事業　保良地下ダム実施設計業務</t>
    <rPh sb="5" eb="10">
      <t>ミヤコイラブ</t>
    </rPh>
    <rPh sb="10" eb="16">
      <t>ノウギョウスイリジギョウ</t>
    </rPh>
    <rPh sb="17" eb="19">
      <t>ヤスラ</t>
    </rPh>
    <rPh sb="19" eb="21">
      <t>チカ</t>
    </rPh>
    <rPh sb="23" eb="25">
      <t>ジッシ</t>
    </rPh>
    <rPh sb="25" eb="27">
      <t>セッケイ</t>
    </rPh>
    <rPh sb="27" eb="29">
      <t>ギョウム</t>
    </rPh>
    <phoneticPr fontId="1"/>
  </si>
  <si>
    <t>令和６年度宮古伊良部農業水利事業　保良送水路（その５）工事建物等事前調査業務</t>
    <rPh sb="5" eb="10">
      <t>ミヤコイラブ</t>
    </rPh>
    <rPh sb="10" eb="16">
      <t>ノウギョウスイリジギョウ</t>
    </rPh>
    <rPh sb="17" eb="19">
      <t>ヤスラ</t>
    </rPh>
    <rPh sb="19" eb="20">
      <t>ソウ</t>
    </rPh>
    <rPh sb="20" eb="22">
      <t>スイロ</t>
    </rPh>
    <rPh sb="27" eb="29">
      <t>コウジ</t>
    </rPh>
    <rPh sb="29" eb="31">
      <t>タテモノ</t>
    </rPh>
    <rPh sb="31" eb="32">
      <t>ナド</t>
    </rPh>
    <rPh sb="32" eb="34">
      <t>ジゼン</t>
    </rPh>
    <rPh sb="34" eb="36">
      <t>チョウサ</t>
    </rPh>
    <rPh sb="36" eb="38">
      <t>ギョウム</t>
    </rPh>
    <phoneticPr fontId="1"/>
  </si>
  <si>
    <t>株式会社東邦建設コンサルタント
沖縄県那覇市首里崎山町４丁目５３番地１０</t>
    <rPh sb="0" eb="4">
      <t>カブシキガイシャ</t>
    </rPh>
    <rPh sb="4" eb="6">
      <t>トウホウ</t>
    </rPh>
    <rPh sb="6" eb="8">
      <t>ケンセツ</t>
    </rPh>
    <rPh sb="16" eb="18">
      <t>オキナワ</t>
    </rPh>
    <rPh sb="19" eb="22">
      <t>ナハシ</t>
    </rPh>
    <rPh sb="22" eb="27">
      <t>シュリサキヤマチョウ</t>
    </rPh>
    <rPh sb="28" eb="30">
      <t>チョウメ</t>
    </rPh>
    <rPh sb="32" eb="34">
      <t>バンチ</t>
    </rPh>
    <phoneticPr fontId="7"/>
  </si>
  <si>
    <t>令和６年度石垣島農業水利事業　石垣島地区維持管理費低減検討業務</t>
    <rPh sb="0" eb="2">
      <t>レイワ</t>
    </rPh>
    <rPh sb="3" eb="5">
      <t>ネンド</t>
    </rPh>
    <rPh sb="5" eb="14">
      <t>イシガキジマノウギョウスイリジギョウ</t>
    </rPh>
    <rPh sb="15" eb="20">
      <t>イシガキジマチク</t>
    </rPh>
    <rPh sb="20" eb="24">
      <t>イジカンリ</t>
    </rPh>
    <rPh sb="24" eb="25">
      <t>ヒ</t>
    </rPh>
    <rPh sb="25" eb="27">
      <t>テイゲン</t>
    </rPh>
    <rPh sb="27" eb="29">
      <t>ケントウ</t>
    </rPh>
    <rPh sb="29" eb="31">
      <t>ギョウム</t>
    </rPh>
    <phoneticPr fontId="1"/>
  </si>
  <si>
    <t>令和６年度石垣島農業水利事業　平喜名堰改修工事他積算参考資料作成業務</t>
    <rPh sb="0" eb="2">
      <t>レイワ</t>
    </rPh>
    <rPh sb="3" eb="5">
      <t>ネンド</t>
    </rPh>
    <rPh sb="5" eb="14">
      <t>イシガキジマノウギョウスイリジギョウ</t>
    </rPh>
    <rPh sb="15" eb="18">
      <t>ヘキナ</t>
    </rPh>
    <rPh sb="18" eb="19">
      <t>ゼキ</t>
    </rPh>
    <rPh sb="19" eb="21">
      <t>カイシュウ</t>
    </rPh>
    <rPh sb="21" eb="23">
      <t>コウジ</t>
    </rPh>
    <rPh sb="23" eb="24">
      <t>ホカ</t>
    </rPh>
    <rPh sb="24" eb="26">
      <t>セキサン</t>
    </rPh>
    <rPh sb="26" eb="28">
      <t>サンコウ</t>
    </rPh>
    <rPh sb="28" eb="30">
      <t>シリョウ</t>
    </rPh>
    <rPh sb="30" eb="32">
      <t>サクセイ</t>
    </rPh>
    <rPh sb="32" eb="34">
      <t>ギョウム</t>
    </rPh>
    <phoneticPr fontId="1"/>
  </si>
  <si>
    <t>若鈴コンサルタンツ株式会社九州支店
熊本県熊本市新生２－３－１森永不動産ビル３F</t>
    <rPh sb="0" eb="1">
      <t>ワカ</t>
    </rPh>
    <rPh sb="1" eb="2">
      <t>スズ</t>
    </rPh>
    <rPh sb="9" eb="13">
      <t>カブシキガイシャ</t>
    </rPh>
    <rPh sb="13" eb="15">
      <t>キュウシュウ</t>
    </rPh>
    <rPh sb="15" eb="17">
      <t>シテン</t>
    </rPh>
    <rPh sb="21" eb="24">
      <t>クマモトシ</t>
    </rPh>
    <rPh sb="25" eb="26">
      <t>セイ</t>
    </rPh>
    <rPh sb="31" eb="33">
      <t>モリナガ</t>
    </rPh>
    <rPh sb="33" eb="36">
      <t>フドウサン</t>
    </rPh>
    <phoneticPr fontId="7"/>
  </si>
  <si>
    <t>令和６年度宮古伊良部農業水利事業　仲地副貯水池総合解析他（その４）業務</t>
    <rPh sb="5" eb="10">
      <t>ミヤコイラブ</t>
    </rPh>
    <rPh sb="10" eb="16">
      <t>ノウギョウスイリジギョウ</t>
    </rPh>
    <rPh sb="17" eb="23">
      <t>ナカチフクチョスイチ</t>
    </rPh>
    <rPh sb="23" eb="25">
      <t>ソウゴウ</t>
    </rPh>
    <rPh sb="25" eb="27">
      <t>カイセキ</t>
    </rPh>
    <rPh sb="27" eb="28">
      <t>ホカ</t>
    </rPh>
    <rPh sb="33" eb="35">
      <t>ギョウム</t>
    </rPh>
    <phoneticPr fontId="1"/>
  </si>
  <si>
    <t>会計法第29条の3第4項
プロポーザル方式により技術提案書を審査した結果、最適と認められため</t>
  </si>
  <si>
    <t>石垣島農業水利事業　二又揚水機ポンプ設備他更新工事</t>
    <phoneticPr fontId="1"/>
  </si>
  <si>
    <t>株式会社酉島製作所
沖縄県浦添市勢理客3-3-13</t>
    <phoneticPr fontId="1"/>
  </si>
  <si>
    <t>令和6年度地域経済産業活性化対策調査（沖縄県内食品観光物産における製造受発注実態及びモデル実証調査）</t>
    <phoneticPr fontId="1"/>
  </si>
  <si>
    <t>株式会社おきぎん経済研究所
沖縄県那覇市牧志１丁目３番４５号 牧志ビル３階</t>
    <rPh sb="0" eb="4">
      <t>カブシキガイシャ</t>
    </rPh>
    <rPh sb="8" eb="10">
      <t>ケイザイ</t>
    </rPh>
    <rPh sb="10" eb="13">
      <t>ケンキュウショ</t>
    </rPh>
    <phoneticPr fontId="1"/>
  </si>
  <si>
    <t>令和６年度那覇第２地方合同庁舎下半期植栽管理業務</t>
    <phoneticPr fontId="1"/>
  </si>
  <si>
    <t>株式会社エイト
東京都八王子市明神町３－２０－５エイトビル</t>
    <phoneticPr fontId="1"/>
  </si>
  <si>
    <t>令和６年度資格審査システム改良及び定期受付支援業務</t>
    <phoneticPr fontId="1"/>
  </si>
  <si>
    <t>令和６年度ユーザ管理システム改良業務</t>
    <rPh sb="0" eb="2">
      <t>レイワ</t>
    </rPh>
    <rPh sb="3" eb="5">
      <t>ネンド</t>
    </rPh>
    <rPh sb="8" eb="10">
      <t>カンリ</t>
    </rPh>
    <rPh sb="14" eb="16">
      <t>カイリョウ</t>
    </rPh>
    <rPh sb="16" eb="18">
      <t>ギョウム</t>
    </rPh>
    <phoneticPr fontId="1"/>
  </si>
  <si>
    <t>令和６年度磁気探査研修運営等補助業務</t>
    <phoneticPr fontId="1"/>
  </si>
  <si>
    <t>株式会社ステージ
東京都豊島区高松１丁目１番１１号</t>
    <rPh sb="0" eb="4">
      <t>カブシキカイシャ</t>
    </rPh>
    <phoneticPr fontId="1"/>
  </si>
  <si>
    <t>令和６年度総務部資格審査システム改良及び定期受付支援業務</t>
    <phoneticPr fontId="1"/>
  </si>
  <si>
    <t>令和６年度駐留軍用地跡地利用支援システム地図データ整備等業務</t>
    <phoneticPr fontId="1"/>
  </si>
  <si>
    <t>鉱業出願マップシステムの更新及び改修について</t>
    <phoneticPr fontId="1"/>
  </si>
  <si>
    <t>北海道地図株式会社　東京支店
東京都千代田区平河町二丁目6番1号 平河町ビル</t>
    <rPh sb="0" eb="3">
      <t>ホッカイドウ</t>
    </rPh>
    <rPh sb="3" eb="5">
      <t>チズ</t>
    </rPh>
    <rPh sb="5" eb="9">
      <t>カブシキガイシャ</t>
    </rPh>
    <rPh sb="10" eb="14">
      <t>トウキョウシテン</t>
    </rPh>
    <phoneticPr fontId="1"/>
  </si>
  <si>
    <t>予決令第９９条の２
競争に付した結果、不調であったため</t>
    <rPh sb="0" eb="3">
      <t>ヨケツレイ</t>
    </rPh>
    <rPh sb="3" eb="4">
      <t>ダイ</t>
    </rPh>
    <rPh sb="6" eb="7">
      <t>ジョウ</t>
    </rPh>
    <rPh sb="10" eb="12">
      <t>キョウソウ</t>
    </rPh>
    <rPh sb="13" eb="14">
      <t>フ</t>
    </rPh>
    <rPh sb="19" eb="21">
      <t>フチョウ</t>
    </rPh>
    <phoneticPr fontId="1"/>
  </si>
  <si>
    <t>那覇第２地方合同庁舎１号館　地下階熱源機械室冷水ポンプ及び冷却水ポンプの整備</t>
    <phoneticPr fontId="1"/>
  </si>
  <si>
    <t>宮古伊良部農業水利事業　保良地下ダム（七又東部北）建設工事</t>
    <phoneticPr fontId="1"/>
  </si>
  <si>
    <t>西松・TSUCHIYA・屋部　宮古伊良部農業水利事業　保良地下ダム（七又東部北）建設工事共同企業体
福岡県福岡市中央区薬院一丁目14番5号</t>
    <phoneticPr fontId="1"/>
  </si>
  <si>
    <t>豊見城住宅給水ポンプ改修工事</t>
    <phoneticPr fontId="1"/>
  </si>
  <si>
    <t>有限会社協築
沖縄県沖縄市美原１丁目１８番２２号</t>
    <rPh sb="0" eb="4">
      <t>ユウゲンカイシャ</t>
    </rPh>
    <rPh sb="4" eb="6">
      <t>キョウチク</t>
    </rPh>
    <phoneticPr fontId="1"/>
  </si>
  <si>
    <t>浦添住宅３号棟外部建具改修工事</t>
    <phoneticPr fontId="1"/>
  </si>
  <si>
    <t>栄裕建設株式会社
沖縄県那覇市首里石嶺町３丁目１６５番地</t>
    <rPh sb="0" eb="1">
      <t>エイ</t>
    </rPh>
    <rPh sb="1" eb="2">
      <t>ヒロ</t>
    </rPh>
    <rPh sb="2" eb="4">
      <t>ケンセツ</t>
    </rPh>
    <rPh sb="4" eb="8">
      <t>カブシキカイシャ</t>
    </rPh>
    <phoneticPr fontId="1"/>
  </si>
  <si>
    <t>那覇第２地方合同庁舎２号館　照明設備改修工事</t>
    <phoneticPr fontId="1"/>
  </si>
  <si>
    <t>有限会社名嘉設備工業
沖縄県浦添市港川１丁目３８番３号</t>
    <rPh sb="0" eb="4">
      <t>ユウゲンカイシャ</t>
    </rPh>
    <rPh sb="4" eb="6">
      <t>ナカ</t>
    </rPh>
    <rPh sb="6" eb="8">
      <t>セツビ</t>
    </rPh>
    <rPh sb="8" eb="10">
      <t>コウギョウ</t>
    </rPh>
    <phoneticPr fontId="1"/>
  </si>
  <si>
    <t>令和６年度MicroSoft365（SharePoint Online・Power Apps・Power Automate等）活用推進研修</t>
    <phoneticPr fontId="1"/>
  </si>
  <si>
    <t>株式会社イルミネート・ジャパン
東京都港区虎ノ門３－１８－１６虎ノ門菅井ビル３階</t>
    <rPh sb="0" eb="2">
      <t>カブシキ</t>
    </rPh>
    <rPh sb="2" eb="4">
      <t>カイシャ</t>
    </rPh>
    <phoneticPr fontId="1"/>
  </si>
  <si>
    <t>令和６年度　沖縄総合事務局運輸部関係建築物法定点検業務務</t>
    <phoneticPr fontId="1"/>
  </si>
  <si>
    <t>旭防災設備株式会社　九州支店
福岡県福岡市博多区東比恵３－１６－１４</t>
    <phoneticPr fontId="1"/>
  </si>
  <si>
    <t>那覇第２地方合同庁舎１号館１階食堂厨房機器(スチームコンベクションオーブン等)取替工事</t>
    <phoneticPr fontId="1"/>
  </si>
  <si>
    <t>株式会社光エンジニア
沖縄県那覇市字識名１２７９番地</t>
    <phoneticPr fontId="1"/>
  </si>
  <si>
    <t>那覇第２地方合同庁舎防火ダンパ１１台取替工事</t>
    <phoneticPr fontId="1"/>
  </si>
  <si>
    <t>ヤシマ工業株式会社
沖縄県那覇市久米２丁目１６番２５号</t>
    <rPh sb="7" eb="9">
      <t>カイシャ</t>
    </rPh>
    <phoneticPr fontId="1"/>
  </si>
  <si>
    <t>令和６年度沖縄総合事務局経済産業部におけるオンライン化等に資する什器購入及び移設工事等業務</t>
    <phoneticPr fontId="1"/>
  </si>
  <si>
    <t>琉球設備メンテナンス株式会社
沖縄県那覇市西２丁目９番６号</t>
    <rPh sb="0" eb="4">
      <t>リュウキュウセツビ</t>
    </rPh>
    <rPh sb="10" eb="14">
      <t>カブシキカイシャ</t>
    </rPh>
    <rPh sb="15" eb="18">
      <t>オキナワケン</t>
    </rPh>
    <rPh sb="18" eb="21">
      <t>ナハシ</t>
    </rPh>
    <rPh sb="21" eb="22">
      <t>ニシ</t>
    </rPh>
    <rPh sb="23" eb="25">
      <t>チョウメ</t>
    </rPh>
    <rPh sb="26" eb="27">
      <t>バン</t>
    </rPh>
    <rPh sb="28" eb="29">
      <t>ゴウ</t>
    </rPh>
    <phoneticPr fontId="1"/>
  </si>
  <si>
    <t>令和６年度宮古伊良部農業水利事業　磁気探査（その１）業務</t>
    <rPh sb="5" eb="10">
      <t>ミヤコイラブ</t>
    </rPh>
    <rPh sb="10" eb="16">
      <t>ノウギョウスイリジギョウ</t>
    </rPh>
    <rPh sb="17" eb="19">
      <t>ジキ</t>
    </rPh>
    <rPh sb="19" eb="21">
      <t>タンサ</t>
    </rPh>
    <rPh sb="26" eb="28">
      <t>ギョウム</t>
    </rPh>
    <phoneticPr fontId="1"/>
  </si>
  <si>
    <t>令和６年度　沖縄総合事務局基幹LANシステムにおける内部FWの追加業務</t>
    <phoneticPr fontId="1"/>
  </si>
  <si>
    <t>令和６年度沖縄総合事務局サーバ室入退出管理システムの更改</t>
    <phoneticPr fontId="1"/>
  </si>
  <si>
    <t>西日本電信電話株式会社沖縄支店
沖縄県浦添市城間４－３５－１</t>
    <phoneticPr fontId="1"/>
  </si>
  <si>
    <t xml:space="preserve">西部電気工業株式会社
福岡県福岡市博多区博多駅東３丁目７番１号	</t>
    <phoneticPr fontId="1"/>
  </si>
  <si>
    <t>一般競争
（最低価格）</t>
    <phoneticPr fontId="1"/>
  </si>
  <si>
    <t>令和６年度宮古伊良部農業水利事業所自記水位計等購入（その１）</t>
    <phoneticPr fontId="1"/>
  </si>
  <si>
    <t xml:space="preserve">株式会社中央精機
熊本県熊本市南区良町５丁目１６番７号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</si>
</sst>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Red]\(#,##0\)"/>
    <numFmt numFmtId="179" formatCode="#&quot;時&quot;"/>
    <numFmt numFmtId="180" formatCode="[$-411]ge\.m\.d;@"/>
    <numFmt numFmtId="181" formatCode="#,##0_ "/>
    <numFmt numFmtId="182" formatCode="#,##0_ ;[Red]\-#,##0\ "/>
  </numFmts>
  <fonts count="1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10"/>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9"/>
      <name val="ＭＳ Ｐゴシック"/>
      <family val="3"/>
      <charset val="128"/>
      <scheme val="minor"/>
    </font>
    <font>
      <sz val="11"/>
      <name val="ＭＳ Ｐゴシック"/>
      <family val="3"/>
      <charset val="128"/>
      <scheme val="major"/>
    </font>
    <font>
      <sz val="9"/>
      <color indexed="81"/>
      <name val="MS P ゴシック"/>
      <family val="3"/>
      <charset val="128"/>
    </font>
    <font>
      <sz val="10"/>
      <name val="ＭＳ Ｐゴシック"/>
      <family val="3"/>
      <charset val="128"/>
    </font>
    <font>
      <sz val="14"/>
      <name val="ＭＳ Ｐゴシック"/>
      <family val="3"/>
      <charset val="128"/>
      <scheme val="minor"/>
    </font>
    <font>
      <sz val="8"/>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6" fillId="0" borderId="0">
      <alignment vertical="center"/>
    </xf>
  </cellStyleXfs>
  <cellXfs count="68">
    <xf numFmtId="0" fontId="0" fillId="0" borderId="0" xfId="0">
      <alignment vertical="center"/>
    </xf>
    <xf numFmtId="0" fontId="5" fillId="0" borderId="1" xfId="0" applyFont="1" applyBorder="1" applyAlignment="1">
      <alignment vertical="center" wrapText="1"/>
    </xf>
    <xf numFmtId="0" fontId="8" fillId="0" borderId="0" xfId="0" applyFont="1">
      <alignment vertical="center"/>
    </xf>
    <xf numFmtId="0" fontId="8" fillId="0" borderId="0" xfId="0" applyFont="1" applyAlignment="1">
      <alignment horizontal="center" vertical="center"/>
    </xf>
    <xf numFmtId="38" fontId="8" fillId="0" borderId="0" xfId="1" applyFont="1" applyFill="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38" fontId="8" fillId="0" borderId="0" xfId="1" applyFont="1" applyFill="1" applyBorder="1">
      <alignment vertical="center"/>
    </xf>
    <xf numFmtId="38" fontId="5" fillId="0" borderId="0" xfId="1" applyFont="1" applyFill="1" applyBorder="1">
      <alignment vertical="center"/>
    </xf>
    <xf numFmtId="10" fontId="5" fillId="0" borderId="1" xfId="2" applyNumberFormat="1" applyFont="1" applyFill="1" applyBorder="1" applyAlignment="1">
      <alignment horizontal="center" vertical="center" shrinkToFit="1"/>
    </xf>
    <xf numFmtId="10" fontId="4" fillId="0" borderId="1" xfId="1" applyNumberFormat="1" applyFont="1" applyFill="1" applyBorder="1" applyAlignment="1">
      <alignment horizontal="center" vertical="center" shrinkToFi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38" fontId="4" fillId="0" borderId="1" xfId="3" applyNumberFormat="1" applyFont="1" applyBorder="1" applyAlignment="1">
      <alignment vertical="center" wrapText="1"/>
    </xf>
    <xf numFmtId="38" fontId="5" fillId="0" borderId="1" xfId="1" applyFont="1" applyFill="1" applyBorder="1" applyAlignment="1">
      <alignment horizontal="center" vertical="center" shrinkToFit="1"/>
    </xf>
    <xf numFmtId="179" fontId="5" fillId="0" borderId="1" xfId="0" applyNumberFormat="1" applyFont="1" applyBorder="1" applyAlignment="1">
      <alignment horizontal="center" vertical="center" shrinkToFit="1"/>
    </xf>
    <xf numFmtId="176" fontId="4" fillId="2" borderId="1" xfId="0" applyNumberFormat="1" applyFont="1" applyFill="1" applyBorder="1" applyAlignment="1">
      <alignment vertical="center" wrapText="1"/>
    </xf>
    <xf numFmtId="57"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shrinkToFit="1"/>
    </xf>
    <xf numFmtId="49" fontId="4" fillId="0" borderId="1" xfId="1" applyNumberFormat="1" applyFont="1" applyFill="1" applyBorder="1" applyAlignment="1">
      <alignment horizontal="center" vertical="center" shrinkToFit="1"/>
    </xf>
    <xf numFmtId="0" fontId="5" fillId="0" borderId="1" xfId="0" applyFont="1" applyBorder="1" applyAlignment="1">
      <alignment vertical="center" wrapText="1" shrinkToFit="1"/>
    </xf>
    <xf numFmtId="176" fontId="4" fillId="0" borderId="1" xfId="0" applyNumberFormat="1" applyFont="1" applyBorder="1" applyAlignment="1">
      <alignment vertical="center" wrapText="1"/>
    </xf>
    <xf numFmtId="38" fontId="4" fillId="0" borderId="1"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0" borderId="1" xfId="1" applyFont="1" applyFill="1" applyBorder="1" applyAlignment="1">
      <alignment vertical="center" shrinkToFit="1"/>
    </xf>
    <xf numFmtId="176" fontId="10" fillId="2" borderId="1" xfId="0" applyNumberFormat="1" applyFont="1" applyFill="1" applyBorder="1" applyAlignment="1">
      <alignment vertical="center" wrapText="1"/>
    </xf>
    <xf numFmtId="57" fontId="5" fillId="2" borderId="1" xfId="0" applyNumberFormat="1" applyFont="1" applyFill="1" applyBorder="1" applyAlignment="1">
      <alignment horizontal="center" vertical="center"/>
    </xf>
    <xf numFmtId="38" fontId="4" fillId="0" borderId="1" xfId="1" applyFont="1" applyFill="1" applyBorder="1" applyAlignment="1">
      <alignment horizontal="center" vertical="center" shrinkToFit="1"/>
    </xf>
    <xf numFmtId="178" fontId="4" fillId="0" borderId="1" xfId="1" applyNumberFormat="1" applyFont="1" applyFill="1" applyBorder="1" applyAlignment="1">
      <alignment horizontal="center" vertical="center" shrinkToFit="1"/>
    </xf>
    <xf numFmtId="0" fontId="5" fillId="2" borderId="1" xfId="0" applyFont="1" applyFill="1" applyBorder="1" applyAlignment="1">
      <alignment vertical="center" wrapText="1"/>
    </xf>
    <xf numFmtId="177" fontId="5" fillId="2" borderId="1" xfId="0" applyNumberFormat="1" applyFont="1" applyFill="1" applyBorder="1" applyAlignment="1">
      <alignment horizontal="center" vertical="center" shrinkToFit="1"/>
    </xf>
    <xf numFmtId="0" fontId="4" fillId="2" borderId="1" xfId="0" applyFont="1" applyFill="1" applyBorder="1" applyAlignment="1">
      <alignment vertical="center" wrapText="1"/>
    </xf>
    <xf numFmtId="0" fontId="4" fillId="0" borderId="1" xfId="0" applyFont="1" applyBorder="1" applyAlignment="1">
      <alignment vertical="center" wrapText="1"/>
    </xf>
    <xf numFmtId="38" fontId="5" fillId="0" borderId="1" xfId="0" applyNumberFormat="1" applyFont="1" applyBorder="1">
      <alignment vertical="center"/>
    </xf>
    <xf numFmtId="0" fontId="8" fillId="3" borderId="0" xfId="0" applyFont="1" applyFill="1">
      <alignment vertical="center"/>
    </xf>
    <xf numFmtId="38" fontId="12" fillId="0" borderId="1" xfId="0" applyNumberFormat="1" applyFont="1" applyBorder="1" applyAlignment="1">
      <alignment vertical="center" wrapText="1"/>
    </xf>
    <xf numFmtId="176" fontId="12" fillId="0" borderId="1" xfId="0" applyNumberFormat="1" applyFont="1" applyBorder="1" applyAlignment="1">
      <alignment vertical="center" shrinkToFit="1"/>
    </xf>
    <xf numFmtId="10" fontId="4" fillId="0" borderId="1" xfId="2" applyNumberFormat="1" applyFont="1" applyFill="1" applyBorder="1" applyAlignment="1">
      <alignment horizontal="center" vertical="center" shrinkToFit="1"/>
    </xf>
    <xf numFmtId="176" fontId="4" fillId="0" borderId="1" xfId="0" applyNumberFormat="1" applyFont="1" applyBorder="1">
      <alignment vertical="center"/>
    </xf>
    <xf numFmtId="182" fontId="4" fillId="0" borderId="1" xfId="1" applyNumberFormat="1" applyFont="1" applyFill="1" applyBorder="1" applyAlignment="1">
      <alignment vertical="center" shrinkToFit="1"/>
    </xf>
    <xf numFmtId="176" fontId="12" fillId="0" borderId="1" xfId="0" applyNumberFormat="1" applyFont="1" applyBorder="1" applyAlignment="1">
      <alignment horizontal="center" vertical="center" shrinkToFit="1"/>
    </xf>
    <xf numFmtId="182" fontId="5" fillId="0" borderId="1" xfId="0" applyNumberFormat="1" applyFont="1" applyBorder="1">
      <alignment vertical="center"/>
    </xf>
    <xf numFmtId="38" fontId="5" fillId="0" borderId="1" xfId="0" applyNumberFormat="1" applyFont="1" applyBorder="1" applyAlignment="1">
      <alignment horizontal="center" vertical="center"/>
    </xf>
    <xf numFmtId="57" fontId="8" fillId="0" borderId="1" xfId="0" applyNumberFormat="1" applyFont="1" applyBorder="1" applyAlignment="1">
      <alignment horizontal="center" vertical="center"/>
    </xf>
    <xf numFmtId="176" fontId="10" fillId="0" borderId="1" xfId="0" applyNumberFormat="1" applyFont="1" applyBorder="1" applyAlignment="1">
      <alignment vertical="center" wrapText="1"/>
    </xf>
    <xf numFmtId="38" fontId="8" fillId="0" borderId="1" xfId="0" applyNumberFormat="1" applyFont="1" applyBorder="1">
      <alignment vertical="center"/>
    </xf>
    <xf numFmtId="0" fontId="5" fillId="0" borderId="0" xfId="0" applyFont="1" applyAlignment="1">
      <alignment vertical="center" wrapText="1"/>
    </xf>
    <xf numFmtId="57" fontId="8" fillId="0" borderId="1" xfId="0" applyNumberFormat="1" applyFont="1" applyBorder="1">
      <alignment vertical="center"/>
    </xf>
    <xf numFmtId="38" fontId="8" fillId="0" borderId="1" xfId="1" applyFont="1" applyFill="1" applyBorder="1">
      <alignment vertical="center"/>
    </xf>
    <xf numFmtId="57" fontId="5" fillId="0" borderId="1" xfId="0" applyNumberFormat="1" applyFont="1" applyBorder="1">
      <alignment vertical="center"/>
    </xf>
    <xf numFmtId="38" fontId="5" fillId="0" borderId="1" xfId="1" applyFont="1" applyFill="1" applyBorder="1">
      <alignment vertical="center"/>
    </xf>
    <xf numFmtId="0" fontId="5" fillId="0" borderId="1" xfId="0" applyFont="1" applyBorder="1" applyAlignment="1">
      <alignment horizontal="center" vertical="center" wrapText="1"/>
    </xf>
    <xf numFmtId="38" fontId="5" fillId="0" borderId="1" xfId="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center" vertical="center" wrapText="1"/>
    </xf>
    <xf numFmtId="0" fontId="12" fillId="0" borderId="1" xfId="0" applyFont="1" applyBorder="1" applyAlignment="1">
      <alignment vertical="center" wrapText="1"/>
    </xf>
    <xf numFmtId="181" fontId="12" fillId="0" borderId="1" xfId="0" applyNumberFormat="1" applyFont="1" applyBorder="1" applyAlignment="1">
      <alignment vertical="center" shrinkToFit="1"/>
    </xf>
    <xf numFmtId="0" fontId="14" fillId="0" borderId="1" xfId="0" applyFont="1" applyBorder="1" applyAlignment="1">
      <alignment vertical="center" wrapText="1"/>
    </xf>
    <xf numFmtId="180" fontId="12" fillId="0" borderId="1" xfId="0" applyNumberFormat="1" applyFont="1" applyBorder="1" applyAlignment="1">
      <alignment horizontal="center" vertical="center" shrinkToFit="1"/>
    </xf>
    <xf numFmtId="176" fontId="5" fillId="0" borderId="1" xfId="0" applyNumberFormat="1" applyFont="1" applyBorder="1">
      <alignment vertical="center"/>
    </xf>
    <xf numFmtId="176" fontId="5" fillId="0" borderId="1" xfId="0" applyNumberFormat="1" applyFont="1" applyBorder="1" applyAlignment="1">
      <alignment vertical="center" wrapText="1"/>
    </xf>
  </cellXfs>
  <cellStyles count="5">
    <cellStyle name="パーセント" xfId="2" builtinId="5"/>
    <cellStyle name="桁区切り" xfId="1" builtinId="6"/>
    <cellStyle name="標準" xfId="0" builtinId="0"/>
    <cellStyle name="標準 3" xfId="4" xr:uid="{00000000-0005-0000-0000-000003000000}"/>
    <cellStyle name="標準_沖縄総合事務局　庁費"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view="pageBreakPreview" zoomScale="85" zoomScaleNormal="100" zoomScaleSheetLayoutView="85" workbookViewId="0">
      <pane xSplit="1" ySplit="4" topLeftCell="B15" activePane="bottomRight" state="frozen"/>
      <selection pane="topRight" activeCell="B1" sqref="B1"/>
      <selection pane="bottomLeft" activeCell="A5" sqref="A5"/>
      <selection pane="bottomRight" activeCell="B20" sqref="B20"/>
    </sheetView>
  </sheetViews>
  <sheetFormatPr defaultColWidth="8.90625" defaultRowHeight="13"/>
  <cols>
    <col min="1" max="1" width="27.08984375" style="2" customWidth="1"/>
    <col min="2" max="2" width="38.08984375" style="2" customWidth="1"/>
    <col min="3" max="3" width="8.08984375" style="3" customWidth="1"/>
    <col min="4" max="4" width="38.08984375" style="2" customWidth="1"/>
    <col min="5" max="5" width="13.6328125" style="3" customWidth="1"/>
    <col min="6" max="6" width="18.08984375" style="3" customWidth="1"/>
    <col min="7" max="8" width="11.90625" style="4" customWidth="1"/>
    <col min="9" max="9" width="7.08984375" style="3" customWidth="1"/>
    <col min="10" max="12" width="10.90625" style="2" customWidth="1"/>
    <col min="13" max="13" width="8.90625" style="2" customWidth="1"/>
    <col min="14" max="16384" width="8.90625" style="2"/>
  </cols>
  <sheetData>
    <row r="1" spans="1:13" ht="39.65" customHeight="1">
      <c r="A1" s="61" t="s">
        <v>54</v>
      </c>
      <c r="B1" s="61"/>
      <c r="C1" s="61"/>
      <c r="D1" s="61"/>
      <c r="E1" s="61"/>
      <c r="F1" s="61"/>
      <c r="G1" s="61"/>
      <c r="H1" s="61"/>
      <c r="I1" s="61"/>
      <c r="J1" s="61"/>
      <c r="K1" s="61"/>
      <c r="L1" s="61"/>
      <c r="M1" s="61"/>
    </row>
    <row r="2" spans="1:13">
      <c r="M2" s="5" t="s">
        <v>38</v>
      </c>
    </row>
    <row r="3" spans="1:13" ht="40.5" customHeight="1">
      <c r="A3" s="56" t="s">
        <v>13</v>
      </c>
      <c r="B3" s="56" t="s">
        <v>8</v>
      </c>
      <c r="C3" s="56" t="s">
        <v>14</v>
      </c>
      <c r="D3" s="56" t="s">
        <v>9</v>
      </c>
      <c r="E3" s="56" t="s">
        <v>7</v>
      </c>
      <c r="F3" s="56" t="s">
        <v>12</v>
      </c>
      <c r="G3" s="57" t="s">
        <v>0</v>
      </c>
      <c r="H3" s="57" t="s">
        <v>1</v>
      </c>
      <c r="I3" s="56" t="s">
        <v>2</v>
      </c>
      <c r="J3" s="56" t="s">
        <v>6</v>
      </c>
      <c r="K3" s="56"/>
      <c r="L3" s="56"/>
      <c r="M3" s="56" t="s">
        <v>3</v>
      </c>
    </row>
    <row r="4" spans="1:13" ht="40.5" customHeight="1">
      <c r="A4" s="56"/>
      <c r="B4" s="56"/>
      <c r="C4" s="56"/>
      <c r="D4" s="56"/>
      <c r="E4" s="56"/>
      <c r="F4" s="56"/>
      <c r="G4" s="57"/>
      <c r="H4" s="57"/>
      <c r="I4" s="56"/>
      <c r="J4" s="6" t="s">
        <v>11</v>
      </c>
      <c r="K4" s="6" t="s">
        <v>48</v>
      </c>
      <c r="L4" s="6" t="s">
        <v>10</v>
      </c>
      <c r="M4" s="56"/>
    </row>
    <row r="5" spans="1:13" ht="90" customHeight="1">
      <c r="A5" s="21" t="s">
        <v>104</v>
      </c>
      <c r="B5" s="1" t="s">
        <v>64</v>
      </c>
      <c r="C5" s="22">
        <v>45383</v>
      </c>
      <c r="D5" s="1" t="s">
        <v>107</v>
      </c>
      <c r="E5" s="23">
        <v>7360002011606</v>
      </c>
      <c r="F5" s="6" t="s">
        <v>51</v>
      </c>
      <c r="G5" s="19" t="s">
        <v>17</v>
      </c>
      <c r="H5" s="24" t="s">
        <v>65</v>
      </c>
      <c r="I5" s="20" t="s">
        <v>17</v>
      </c>
      <c r="J5" s="8"/>
      <c r="K5" s="8"/>
      <c r="L5" s="8"/>
      <c r="M5" s="1"/>
    </row>
    <row r="6" spans="1:13" ht="90" customHeight="1">
      <c r="A6" s="21" t="s">
        <v>105</v>
      </c>
      <c r="B6" s="1" t="s">
        <v>64</v>
      </c>
      <c r="C6" s="22">
        <v>45383</v>
      </c>
      <c r="D6" s="1" t="s">
        <v>106</v>
      </c>
      <c r="E6" s="23">
        <v>7360002012389</v>
      </c>
      <c r="F6" s="6" t="s">
        <v>51</v>
      </c>
      <c r="G6" s="19" t="s">
        <v>17</v>
      </c>
      <c r="H6" s="24" t="s">
        <v>65</v>
      </c>
      <c r="I6" s="20" t="s">
        <v>17</v>
      </c>
      <c r="J6" s="8"/>
      <c r="K6" s="8"/>
      <c r="L6" s="8"/>
      <c r="M6" s="1"/>
    </row>
    <row r="7" spans="1:13" ht="90" customHeight="1">
      <c r="A7" s="21" t="s">
        <v>103</v>
      </c>
      <c r="B7" s="1" t="s">
        <v>64</v>
      </c>
      <c r="C7" s="22">
        <v>45383</v>
      </c>
      <c r="D7" s="1" t="s">
        <v>108</v>
      </c>
      <c r="E7" s="23">
        <v>1360002000267</v>
      </c>
      <c r="F7" s="6" t="s">
        <v>51</v>
      </c>
      <c r="G7" s="19" t="s">
        <v>17</v>
      </c>
      <c r="H7" s="24" t="s">
        <v>65</v>
      </c>
      <c r="I7" s="20" t="s">
        <v>17</v>
      </c>
      <c r="J7" s="8"/>
      <c r="K7" s="8"/>
      <c r="L7" s="8"/>
      <c r="M7" s="1"/>
    </row>
    <row r="8" spans="1:13" ht="90" customHeight="1">
      <c r="A8" s="37" t="s">
        <v>112</v>
      </c>
      <c r="B8" s="1" t="s">
        <v>64</v>
      </c>
      <c r="C8" s="22">
        <v>45398</v>
      </c>
      <c r="D8" s="1" t="s">
        <v>66</v>
      </c>
      <c r="E8" s="23">
        <v>2360002021097</v>
      </c>
      <c r="F8" s="6" t="s">
        <v>47</v>
      </c>
      <c r="G8" s="55">
        <v>302544000</v>
      </c>
      <c r="H8" s="38">
        <v>277200000</v>
      </c>
      <c r="I8" s="14">
        <f t="shared" ref="I8:I13" si="0">H8/G8</f>
        <v>0.91623036649214662</v>
      </c>
      <c r="J8" s="8"/>
      <c r="K8" s="8"/>
      <c r="L8" s="8"/>
      <c r="M8" s="1"/>
    </row>
    <row r="9" spans="1:13" ht="90" customHeight="1">
      <c r="A9" s="26" t="s">
        <v>118</v>
      </c>
      <c r="B9" s="62" t="s">
        <v>119</v>
      </c>
      <c r="C9" s="22">
        <v>45401</v>
      </c>
      <c r="D9" s="25" t="s">
        <v>120</v>
      </c>
      <c r="E9" s="23">
        <v>9360001013080</v>
      </c>
      <c r="F9" s="6" t="s">
        <v>15</v>
      </c>
      <c r="G9" s="63">
        <v>63866000</v>
      </c>
      <c r="H9" s="63">
        <v>58102000</v>
      </c>
      <c r="I9" s="13">
        <f t="shared" si="0"/>
        <v>0.90974853599724426</v>
      </c>
      <c r="J9" s="8"/>
      <c r="K9" s="8"/>
      <c r="L9" s="8"/>
      <c r="M9" s="1"/>
    </row>
    <row r="10" spans="1:13" ht="90" customHeight="1">
      <c r="A10" s="21" t="s">
        <v>113</v>
      </c>
      <c r="B10" s="1" t="s">
        <v>114</v>
      </c>
      <c r="C10" s="22">
        <v>45421</v>
      </c>
      <c r="D10" s="25" t="s">
        <v>115</v>
      </c>
      <c r="E10" s="23">
        <v>4360002022226</v>
      </c>
      <c r="F10" s="6" t="s">
        <v>15</v>
      </c>
      <c r="G10" s="63">
        <v>65681000</v>
      </c>
      <c r="H10" s="63">
        <v>63800000</v>
      </c>
      <c r="I10" s="13">
        <f t="shared" si="0"/>
        <v>0.97136158097471115</v>
      </c>
      <c r="J10" s="8"/>
      <c r="K10" s="8"/>
      <c r="L10" s="8"/>
      <c r="M10" s="1"/>
    </row>
    <row r="11" spans="1:13" ht="90" customHeight="1">
      <c r="A11" s="26" t="s">
        <v>116</v>
      </c>
      <c r="B11" s="1" t="s">
        <v>114</v>
      </c>
      <c r="C11" s="22">
        <v>45429</v>
      </c>
      <c r="D11" s="1" t="s">
        <v>117</v>
      </c>
      <c r="E11" s="23">
        <v>6360001001030</v>
      </c>
      <c r="F11" s="6" t="s">
        <v>47</v>
      </c>
      <c r="G11" s="27">
        <v>133705000</v>
      </c>
      <c r="H11" s="38">
        <v>122320000</v>
      </c>
      <c r="I11" s="13">
        <f t="shared" si="0"/>
        <v>0.91484985602632662</v>
      </c>
      <c r="J11" s="8"/>
      <c r="K11" s="8"/>
      <c r="L11" s="8"/>
      <c r="M11" s="1"/>
    </row>
    <row r="12" spans="1:13" ht="90" customHeight="1">
      <c r="A12" s="26" t="s">
        <v>322</v>
      </c>
      <c r="B12" s="1" t="s">
        <v>321</v>
      </c>
      <c r="C12" s="22">
        <v>45450</v>
      </c>
      <c r="D12" s="1" t="s">
        <v>346</v>
      </c>
      <c r="E12" s="23">
        <v>6030001009800</v>
      </c>
      <c r="F12" s="6" t="s">
        <v>47</v>
      </c>
      <c r="G12" s="27">
        <v>186021000</v>
      </c>
      <c r="H12" s="38">
        <v>168300000</v>
      </c>
      <c r="I12" s="13">
        <f t="shared" si="0"/>
        <v>0.90473656200106445</v>
      </c>
      <c r="J12" s="8"/>
      <c r="K12" s="8"/>
      <c r="L12" s="8"/>
      <c r="M12" s="1"/>
    </row>
    <row r="13" spans="1:13" ht="90" customHeight="1">
      <c r="A13" s="26" t="s">
        <v>298</v>
      </c>
      <c r="B13" s="1" t="s">
        <v>299</v>
      </c>
      <c r="C13" s="22">
        <v>45468</v>
      </c>
      <c r="D13" s="1" t="s">
        <v>300</v>
      </c>
      <c r="E13" s="23">
        <v>4360001004753</v>
      </c>
      <c r="F13" s="6" t="s">
        <v>47</v>
      </c>
      <c r="G13" s="27">
        <f>130540000*1.1</f>
        <v>143594000</v>
      </c>
      <c r="H13" s="38">
        <f>119630000*1.1</f>
        <v>131593000.00000001</v>
      </c>
      <c r="I13" s="13">
        <f t="shared" si="0"/>
        <v>0.91642408457177882</v>
      </c>
      <c r="J13" s="8"/>
      <c r="K13" s="8"/>
      <c r="L13" s="8"/>
      <c r="M13" s="1"/>
    </row>
    <row r="14" spans="1:13" ht="90" customHeight="1">
      <c r="A14" s="26" t="s">
        <v>324</v>
      </c>
      <c r="B14" s="1" t="s">
        <v>321</v>
      </c>
      <c r="C14" s="22">
        <v>45502</v>
      </c>
      <c r="D14" s="1" t="s">
        <v>348</v>
      </c>
      <c r="E14" s="23">
        <v>7360001006920</v>
      </c>
      <c r="F14" s="6" t="s">
        <v>325</v>
      </c>
      <c r="G14" s="19" t="s">
        <v>17</v>
      </c>
      <c r="H14" s="38">
        <v>7865000</v>
      </c>
      <c r="I14" s="20" t="s">
        <v>17</v>
      </c>
      <c r="J14" s="8"/>
      <c r="K14" s="8"/>
      <c r="L14" s="8"/>
      <c r="M14" s="1"/>
    </row>
    <row r="15" spans="1:13" ht="90" customHeight="1">
      <c r="A15" s="26" t="s">
        <v>323</v>
      </c>
      <c r="B15" s="1" t="s">
        <v>321</v>
      </c>
      <c r="C15" s="22">
        <v>45503</v>
      </c>
      <c r="D15" s="1" t="s">
        <v>347</v>
      </c>
      <c r="E15" s="23">
        <v>9120901011562</v>
      </c>
      <c r="F15" s="6" t="s">
        <v>47</v>
      </c>
      <c r="G15" s="27">
        <v>635800000</v>
      </c>
      <c r="H15" s="38">
        <v>588830000</v>
      </c>
      <c r="I15" s="13">
        <f t="shared" ref="I15:I22" si="1">H15/G15</f>
        <v>0.92612456747404848</v>
      </c>
      <c r="J15" s="8"/>
      <c r="K15" s="8"/>
      <c r="L15" s="8"/>
      <c r="M15" s="1"/>
    </row>
    <row r="16" spans="1:13" ht="90" customHeight="1">
      <c r="A16" s="26" t="s">
        <v>301</v>
      </c>
      <c r="B16" s="1" t="s">
        <v>186</v>
      </c>
      <c r="C16" s="22">
        <v>45503</v>
      </c>
      <c r="D16" s="1" t="s">
        <v>302</v>
      </c>
      <c r="E16" s="23">
        <v>9360001008832</v>
      </c>
      <c r="F16" s="6" t="s">
        <v>47</v>
      </c>
      <c r="G16" s="27">
        <f>25520000*1.1</f>
        <v>28072000.000000004</v>
      </c>
      <c r="H16" s="38">
        <f>25300000*1.1</f>
        <v>27830000.000000004</v>
      </c>
      <c r="I16" s="13">
        <f t="shared" si="1"/>
        <v>0.99137931034482762</v>
      </c>
      <c r="J16" s="8"/>
      <c r="K16" s="8"/>
      <c r="L16" s="8"/>
      <c r="M16" s="1"/>
    </row>
    <row r="17" spans="1:13" ht="90" customHeight="1">
      <c r="A17" s="26" t="s">
        <v>355</v>
      </c>
      <c r="B17" s="1" t="s">
        <v>321</v>
      </c>
      <c r="C17" s="22">
        <v>45511</v>
      </c>
      <c r="D17" s="1" t="s">
        <v>356</v>
      </c>
      <c r="E17" s="23">
        <v>9360001000896</v>
      </c>
      <c r="F17" s="6" t="s">
        <v>51</v>
      </c>
      <c r="G17" s="27">
        <v>319695404</v>
      </c>
      <c r="H17" s="38">
        <v>319000000</v>
      </c>
      <c r="I17" s="13">
        <f t="shared" si="1"/>
        <v>0.9978247920010761</v>
      </c>
      <c r="J17" s="8"/>
      <c r="K17" s="8"/>
      <c r="L17" s="8"/>
      <c r="M17" s="1"/>
    </row>
    <row r="18" spans="1:13" ht="90" customHeight="1">
      <c r="A18" s="26" t="s">
        <v>411</v>
      </c>
      <c r="B18" s="1" t="s">
        <v>412</v>
      </c>
      <c r="C18" s="22">
        <v>45513</v>
      </c>
      <c r="D18" s="1" t="s">
        <v>413</v>
      </c>
      <c r="E18" s="23">
        <v>7360002021679</v>
      </c>
      <c r="F18" s="6" t="s">
        <v>47</v>
      </c>
      <c r="G18" s="27">
        <f>66670000*1.1</f>
        <v>73337000</v>
      </c>
      <c r="H18" s="38">
        <f>60500000*1.1</f>
        <v>66550000.000000007</v>
      </c>
      <c r="I18" s="13">
        <f t="shared" si="1"/>
        <v>0.90745462726863668</v>
      </c>
      <c r="J18" s="8"/>
      <c r="K18" s="8"/>
      <c r="L18" s="8"/>
      <c r="M18" s="1"/>
    </row>
    <row r="19" spans="1:13" ht="90.5" customHeight="1">
      <c r="A19" s="26" t="s">
        <v>414</v>
      </c>
      <c r="B19" s="1" t="s">
        <v>412</v>
      </c>
      <c r="C19" s="22">
        <v>45548</v>
      </c>
      <c r="D19" s="1" t="s">
        <v>415</v>
      </c>
      <c r="E19" s="23">
        <v>7360001013248</v>
      </c>
      <c r="F19" s="6" t="s">
        <v>47</v>
      </c>
      <c r="G19" s="27">
        <f>44800000*1.1</f>
        <v>49280000.000000007</v>
      </c>
      <c r="H19" s="38">
        <f>43450000*1.1</f>
        <v>47795000.000000007</v>
      </c>
      <c r="I19" s="13">
        <f t="shared" si="1"/>
        <v>0.9698660714285714</v>
      </c>
      <c r="J19" s="8"/>
      <c r="K19" s="8"/>
      <c r="L19" s="8"/>
      <c r="M19" s="1"/>
    </row>
    <row r="20" spans="1:13" ht="89.5" customHeight="1">
      <c r="A20" s="26" t="s">
        <v>428</v>
      </c>
      <c r="B20" s="1" t="s">
        <v>321</v>
      </c>
      <c r="C20" s="54">
        <v>45611</v>
      </c>
      <c r="D20" s="1" t="s">
        <v>429</v>
      </c>
      <c r="E20" s="23">
        <v>9120901011562</v>
      </c>
      <c r="F20" s="6" t="s">
        <v>47</v>
      </c>
      <c r="G20" s="53">
        <v>665522000</v>
      </c>
      <c r="H20" s="38">
        <v>613030000</v>
      </c>
      <c r="I20" s="13">
        <f t="shared" si="1"/>
        <v>0.92112657432812139</v>
      </c>
      <c r="J20" s="8"/>
      <c r="K20" s="8"/>
      <c r="L20" s="8"/>
      <c r="M20" s="1"/>
    </row>
    <row r="21" spans="1:13" ht="89.5" customHeight="1">
      <c r="A21" s="26" t="s">
        <v>443</v>
      </c>
      <c r="B21" s="1" t="s">
        <v>321</v>
      </c>
      <c r="C21" s="54">
        <v>45630</v>
      </c>
      <c r="D21" s="1" t="s">
        <v>461</v>
      </c>
      <c r="E21" s="23">
        <v>1360001002289</v>
      </c>
      <c r="F21" s="6" t="s">
        <v>51</v>
      </c>
      <c r="G21" s="19" t="s">
        <v>17</v>
      </c>
      <c r="H21" s="38">
        <v>5500000</v>
      </c>
      <c r="I21" s="19" t="s">
        <v>17</v>
      </c>
      <c r="J21" s="8"/>
      <c r="K21" s="8"/>
      <c r="L21" s="8"/>
      <c r="M21" s="1"/>
    </row>
    <row r="22" spans="1:13" ht="89.5" customHeight="1">
      <c r="A22" s="26" t="s">
        <v>444</v>
      </c>
      <c r="B22" s="1" t="s">
        <v>321</v>
      </c>
      <c r="C22" s="54">
        <v>45638</v>
      </c>
      <c r="D22" s="1" t="s">
        <v>445</v>
      </c>
      <c r="E22" s="23">
        <v>8010401021454</v>
      </c>
      <c r="F22" s="6" t="s">
        <v>47</v>
      </c>
      <c r="G22" s="55">
        <v>1164295000</v>
      </c>
      <c r="H22" s="38">
        <v>1061832200</v>
      </c>
      <c r="I22" s="13">
        <f t="shared" si="1"/>
        <v>0.91199584297793945</v>
      </c>
      <c r="J22" s="8"/>
      <c r="K22" s="8"/>
      <c r="L22" s="8"/>
      <c r="M22" s="1"/>
    </row>
    <row r="23" spans="1:13" ht="89.5" customHeight="1">
      <c r="A23" s="26" t="s">
        <v>446</v>
      </c>
      <c r="B23" s="1" t="s">
        <v>321</v>
      </c>
      <c r="C23" s="54">
        <v>45687</v>
      </c>
      <c r="D23" s="1" t="s">
        <v>447</v>
      </c>
      <c r="E23" s="23">
        <v>7360002011606</v>
      </c>
      <c r="F23" s="6" t="s">
        <v>51</v>
      </c>
      <c r="G23" s="19" t="s">
        <v>17</v>
      </c>
      <c r="H23" s="38">
        <v>5500000</v>
      </c>
      <c r="I23" s="19" t="s">
        <v>17</v>
      </c>
      <c r="J23" s="8"/>
      <c r="K23" s="8"/>
      <c r="L23" s="8"/>
      <c r="M23" s="1"/>
    </row>
    <row r="24" spans="1:13" ht="89.5" customHeight="1">
      <c r="A24" s="26" t="s">
        <v>448</v>
      </c>
      <c r="B24" s="1" t="s">
        <v>321</v>
      </c>
      <c r="C24" s="54">
        <v>45687</v>
      </c>
      <c r="D24" s="1" t="s">
        <v>449</v>
      </c>
      <c r="E24" s="23">
        <v>6360001002342</v>
      </c>
      <c r="F24" s="6" t="s">
        <v>51</v>
      </c>
      <c r="G24" s="19" t="s">
        <v>17</v>
      </c>
      <c r="H24" s="38">
        <v>3476000</v>
      </c>
      <c r="I24" s="19" t="s">
        <v>17</v>
      </c>
      <c r="J24" s="8"/>
      <c r="K24" s="8"/>
      <c r="L24" s="8"/>
      <c r="M24" s="1"/>
    </row>
    <row r="25" spans="1:13" ht="15" customHeight="1">
      <c r="A25" s="10" t="s">
        <v>49</v>
      </c>
      <c r="G25" s="11"/>
      <c r="H25" s="11"/>
    </row>
    <row r="26" spans="1:13" ht="15" customHeight="1">
      <c r="A26" s="10"/>
      <c r="G26" s="11"/>
      <c r="H26" s="11"/>
    </row>
    <row r="27" spans="1:13" ht="15" customHeight="1"/>
    <row r="28" spans="1:13" ht="15" customHeight="1"/>
    <row r="29" spans="1:13" ht="15" customHeight="1"/>
  </sheetData>
  <autoFilter ref="A4:M28" xr:uid="{00000000-0009-0000-0000-000000000000}">
    <sortState xmlns:xlrd2="http://schemas.microsoft.com/office/spreadsheetml/2017/richdata2" ref="A6:M28">
      <sortCondition ref="C4:C28"/>
    </sortState>
  </autoFilter>
  <sortState xmlns:xlrd2="http://schemas.microsoft.com/office/spreadsheetml/2017/richdata2" ref="A62:M66">
    <sortCondition ref="C62:C66"/>
  </sortState>
  <mergeCells count="12">
    <mergeCell ref="A1:M1"/>
    <mergeCell ref="M3:M4"/>
    <mergeCell ref="D3:D4"/>
    <mergeCell ref="J3:L3"/>
    <mergeCell ref="E3:E4"/>
    <mergeCell ref="A3:A4"/>
    <mergeCell ref="B3:B4"/>
    <mergeCell ref="C3:C4"/>
    <mergeCell ref="F3:F4"/>
    <mergeCell ref="G3:G4"/>
    <mergeCell ref="H3:H4"/>
    <mergeCell ref="I3:I4"/>
  </mergeCells>
  <phoneticPr fontId="1"/>
  <dataValidations count="2">
    <dataValidation type="list" allowBlank="1" showInputMessage="1" showErrorMessage="1" sqref="J5:J24" xr:uid="{00000000-0002-0000-0000-000000000000}">
      <formula1>"公財,公社"</formula1>
    </dataValidation>
    <dataValidation type="list" allowBlank="1" showInputMessage="1" showErrorMessage="1" sqref="K5:K24" xr:uid="{00000000-0002-0000-0000-000001000000}">
      <formula1>"国認定,都道府県認定"</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
  <sheetViews>
    <sheetView view="pageBreakPreview" zoomScale="85" zoomScaleNormal="100" zoomScaleSheetLayoutView="85" workbookViewId="0">
      <pane xSplit="1" ySplit="4" topLeftCell="B5" activePane="bottomRight" state="frozen"/>
      <selection activeCell="C1" sqref="C1:O1"/>
      <selection pane="topRight" activeCell="C1" sqref="C1:O1"/>
      <selection pane="bottomLeft" activeCell="C1" sqref="C1:O1"/>
      <selection pane="bottomRight" activeCell="B5" sqref="B5"/>
    </sheetView>
  </sheetViews>
  <sheetFormatPr defaultColWidth="8.90625" defaultRowHeight="13"/>
  <cols>
    <col min="1" max="1" width="27.08984375" style="2" customWidth="1"/>
    <col min="2" max="2" width="38.08984375" style="2" customWidth="1"/>
    <col min="3" max="3" width="8.08984375" style="3" customWidth="1"/>
    <col min="4" max="4" width="38.08984375" style="2" customWidth="1"/>
    <col min="5" max="5" width="13.6328125" style="3" customWidth="1"/>
    <col min="6" max="6" width="19.08984375" style="2" customWidth="1"/>
    <col min="7" max="8" width="11.90625" style="4" customWidth="1"/>
    <col min="9" max="9" width="7.08984375" style="3" customWidth="1"/>
    <col min="10" max="12" width="10.90625" style="2" customWidth="1"/>
    <col min="13" max="13" width="9.08984375" style="2" customWidth="1"/>
    <col min="14" max="16384" width="8.90625" style="2"/>
  </cols>
  <sheetData>
    <row r="1" spans="1:13" ht="39.65" customHeight="1">
      <c r="A1" s="61" t="s">
        <v>55</v>
      </c>
      <c r="B1" s="61"/>
      <c r="C1" s="61"/>
      <c r="D1" s="61"/>
      <c r="E1" s="61"/>
      <c r="F1" s="61"/>
      <c r="G1" s="61"/>
      <c r="H1" s="61"/>
      <c r="I1" s="61"/>
      <c r="J1" s="61"/>
      <c r="K1" s="61"/>
      <c r="L1" s="61"/>
      <c r="M1" s="61"/>
    </row>
    <row r="2" spans="1:13">
      <c r="M2" s="5" t="s">
        <v>39</v>
      </c>
    </row>
    <row r="3" spans="1:13" ht="40.5" customHeight="1">
      <c r="A3" s="56" t="s">
        <v>13</v>
      </c>
      <c r="B3" s="56" t="s">
        <v>8</v>
      </c>
      <c r="C3" s="56" t="s">
        <v>14</v>
      </c>
      <c r="D3" s="56" t="s">
        <v>9</v>
      </c>
      <c r="E3" s="56" t="s">
        <v>7</v>
      </c>
      <c r="F3" s="56" t="s">
        <v>5</v>
      </c>
      <c r="G3" s="57" t="s">
        <v>0</v>
      </c>
      <c r="H3" s="57" t="s">
        <v>1</v>
      </c>
      <c r="I3" s="56" t="s">
        <v>2</v>
      </c>
      <c r="J3" s="56" t="s">
        <v>6</v>
      </c>
      <c r="K3" s="56"/>
      <c r="L3" s="56"/>
      <c r="M3" s="56" t="s">
        <v>3</v>
      </c>
    </row>
    <row r="4" spans="1:13" ht="40.5" customHeight="1">
      <c r="A4" s="56"/>
      <c r="B4" s="56"/>
      <c r="C4" s="56"/>
      <c r="D4" s="56"/>
      <c r="E4" s="56"/>
      <c r="F4" s="56"/>
      <c r="G4" s="57"/>
      <c r="H4" s="57"/>
      <c r="I4" s="56"/>
      <c r="J4" s="6" t="s">
        <v>11</v>
      </c>
      <c r="K4" s="6" t="s">
        <v>48</v>
      </c>
      <c r="L4" s="6" t="s">
        <v>10</v>
      </c>
      <c r="M4" s="56"/>
    </row>
    <row r="5" spans="1:13" ht="90" customHeight="1">
      <c r="A5" s="26" t="s">
        <v>109</v>
      </c>
      <c r="B5" s="1" t="s">
        <v>64</v>
      </c>
      <c r="C5" s="22">
        <v>45390</v>
      </c>
      <c r="D5" s="1" t="s">
        <v>110</v>
      </c>
      <c r="E5" s="23">
        <v>1010401013565</v>
      </c>
      <c r="F5" s="64" t="s">
        <v>111</v>
      </c>
      <c r="G5" s="28">
        <v>552288000</v>
      </c>
      <c r="H5" s="29">
        <v>552200000</v>
      </c>
      <c r="I5" s="13">
        <v>0.999</v>
      </c>
      <c r="J5" s="8"/>
      <c r="K5" s="8"/>
      <c r="L5" s="8"/>
      <c r="M5" s="17"/>
    </row>
    <row r="6" spans="1:13" ht="15" customHeight="1">
      <c r="A6" s="10" t="s">
        <v>49</v>
      </c>
      <c r="G6" s="11"/>
      <c r="H6" s="11"/>
    </row>
    <row r="7" spans="1:13" ht="15" customHeight="1">
      <c r="A7" s="10"/>
      <c r="G7" s="11"/>
      <c r="H7" s="11"/>
    </row>
    <row r="8" spans="1:13" ht="15" customHeight="1"/>
    <row r="9" spans="1:13" ht="15" customHeight="1"/>
    <row r="10" spans="1:13" ht="15" customHeight="1"/>
  </sheetData>
  <autoFilter ref="A4:M4" xr:uid="{00000000-0009-0000-0000-000001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 xr:uid="{00000000-0002-0000-0100-000000000000}">
      <formula1>"国認定,都道府県認定"</formula1>
    </dataValidation>
    <dataValidation type="list" allowBlank="1" showInputMessage="1" showErrorMessage="1" sqref="J5" xr:uid="{00000000-0002-0000-0100-000001000000}">
      <formula1>"公財,公社"</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8"/>
  <sheetViews>
    <sheetView view="pageBreakPreview" zoomScale="85" zoomScaleNormal="100" zoomScaleSheetLayoutView="85" workbookViewId="0">
      <pane xSplit="1" ySplit="4" topLeftCell="B113" activePane="bottomRight" state="frozen"/>
      <selection activeCell="P1" sqref="P1"/>
      <selection pane="topRight" activeCell="P1" sqref="P1"/>
      <selection pane="bottomLeft" activeCell="P1" sqref="P1"/>
      <selection pane="bottomRight" activeCell="C113" sqref="C113"/>
    </sheetView>
  </sheetViews>
  <sheetFormatPr defaultColWidth="8.90625" defaultRowHeight="13"/>
  <cols>
    <col min="1" max="1" width="27.08984375" style="2" customWidth="1"/>
    <col min="2" max="2" width="38.08984375" style="2" customWidth="1"/>
    <col min="3" max="3" width="8.08984375" style="3" customWidth="1"/>
    <col min="4" max="4" width="38.08984375" style="2" customWidth="1"/>
    <col min="5" max="5" width="13.6328125" style="3" customWidth="1"/>
    <col min="6" max="6" width="18.08984375" style="3" customWidth="1"/>
    <col min="7" max="8" width="11.90625" style="4" customWidth="1"/>
    <col min="9" max="9" width="7.08984375" style="3" customWidth="1"/>
    <col min="10" max="12" width="10.90625" style="2" customWidth="1"/>
    <col min="13" max="13" width="9.08984375" style="2" customWidth="1"/>
    <col min="14" max="16384" width="8.90625" style="2"/>
  </cols>
  <sheetData>
    <row r="1" spans="1:13" ht="39.65" customHeight="1">
      <c r="A1" s="61" t="s">
        <v>56</v>
      </c>
      <c r="B1" s="61"/>
      <c r="C1" s="61"/>
      <c r="D1" s="61"/>
      <c r="E1" s="61"/>
      <c r="F1" s="61"/>
      <c r="G1" s="61"/>
      <c r="H1" s="61"/>
      <c r="I1" s="61"/>
      <c r="J1" s="61"/>
      <c r="K1" s="61"/>
      <c r="L1" s="61"/>
      <c r="M1" s="61"/>
    </row>
    <row r="2" spans="1:13">
      <c r="M2" s="5" t="s">
        <v>40</v>
      </c>
    </row>
    <row r="3" spans="1:13" ht="40.5" customHeight="1">
      <c r="A3" s="56" t="s">
        <v>4</v>
      </c>
      <c r="B3" s="56" t="s">
        <v>8</v>
      </c>
      <c r="C3" s="56" t="s">
        <v>14</v>
      </c>
      <c r="D3" s="56" t="s">
        <v>9</v>
      </c>
      <c r="E3" s="56" t="s">
        <v>7</v>
      </c>
      <c r="F3" s="56" t="s">
        <v>12</v>
      </c>
      <c r="G3" s="57" t="s">
        <v>0</v>
      </c>
      <c r="H3" s="57" t="s">
        <v>1</v>
      </c>
      <c r="I3" s="56" t="s">
        <v>2</v>
      </c>
      <c r="J3" s="58" t="s">
        <v>6</v>
      </c>
      <c r="K3" s="59"/>
      <c r="L3" s="60"/>
      <c r="M3" s="56" t="s">
        <v>3</v>
      </c>
    </row>
    <row r="4" spans="1:13" ht="40.5" customHeight="1">
      <c r="A4" s="56"/>
      <c r="B4" s="56"/>
      <c r="C4" s="56"/>
      <c r="D4" s="56"/>
      <c r="E4" s="56"/>
      <c r="F4" s="56"/>
      <c r="G4" s="57"/>
      <c r="H4" s="57"/>
      <c r="I4" s="56"/>
      <c r="J4" s="6" t="s">
        <v>11</v>
      </c>
      <c r="K4" s="6" t="s">
        <v>48</v>
      </c>
      <c r="L4" s="6" t="s">
        <v>10</v>
      </c>
      <c r="M4" s="56"/>
    </row>
    <row r="5" spans="1:13" ht="90" customHeight="1">
      <c r="A5" s="21" t="s">
        <v>121</v>
      </c>
      <c r="B5" s="1" t="s">
        <v>64</v>
      </c>
      <c r="C5" s="31">
        <v>45383</v>
      </c>
      <c r="D5" s="1" t="s">
        <v>122</v>
      </c>
      <c r="E5" s="23">
        <v>6010101000512</v>
      </c>
      <c r="F5" s="6" t="s">
        <v>16</v>
      </c>
      <c r="G5" s="32" t="s">
        <v>17</v>
      </c>
      <c r="H5" s="38">
        <v>26840000</v>
      </c>
      <c r="I5" s="33" t="s">
        <v>17</v>
      </c>
      <c r="J5" s="8"/>
      <c r="K5" s="8"/>
      <c r="L5" s="8"/>
      <c r="M5" s="9"/>
    </row>
    <row r="6" spans="1:13" ht="90" customHeight="1">
      <c r="A6" s="21" t="s">
        <v>123</v>
      </c>
      <c r="B6" s="1" t="s">
        <v>64</v>
      </c>
      <c r="C6" s="31">
        <v>45383</v>
      </c>
      <c r="D6" s="1" t="s">
        <v>21</v>
      </c>
      <c r="E6" s="23">
        <v>8360005000621</v>
      </c>
      <c r="F6" s="6" t="s">
        <v>16</v>
      </c>
      <c r="G6" s="32" t="s">
        <v>17</v>
      </c>
      <c r="H6" s="38">
        <v>112200000</v>
      </c>
      <c r="I6" s="33" t="s">
        <v>17</v>
      </c>
      <c r="J6" s="8"/>
      <c r="K6" s="8"/>
      <c r="L6" s="8"/>
      <c r="M6" s="9"/>
    </row>
    <row r="7" spans="1:13" ht="90" customHeight="1">
      <c r="A7" s="21" t="s">
        <v>124</v>
      </c>
      <c r="B7" s="1" t="s">
        <v>64</v>
      </c>
      <c r="C7" s="31">
        <v>45383</v>
      </c>
      <c r="D7" s="1" t="s">
        <v>20</v>
      </c>
      <c r="E7" s="23">
        <v>1010405002003</v>
      </c>
      <c r="F7" s="6" t="s">
        <v>16</v>
      </c>
      <c r="G7" s="32" t="s">
        <v>17</v>
      </c>
      <c r="H7" s="38">
        <v>57057000</v>
      </c>
      <c r="I7" s="33" t="s">
        <v>17</v>
      </c>
      <c r="J7" s="8"/>
      <c r="K7" s="8"/>
      <c r="L7" s="8"/>
      <c r="M7" s="9"/>
    </row>
    <row r="8" spans="1:13" ht="90" customHeight="1">
      <c r="A8" s="30" t="s">
        <v>125</v>
      </c>
      <c r="B8" s="1" t="s">
        <v>64</v>
      </c>
      <c r="C8" s="31">
        <v>45383</v>
      </c>
      <c r="D8" s="1" t="s">
        <v>22</v>
      </c>
      <c r="E8" s="23">
        <v>2360001011867</v>
      </c>
      <c r="F8" s="6" t="s">
        <v>16</v>
      </c>
      <c r="G8" s="32" t="s">
        <v>17</v>
      </c>
      <c r="H8" s="38">
        <v>4230600</v>
      </c>
      <c r="I8" s="33" t="s">
        <v>17</v>
      </c>
      <c r="J8" s="8"/>
      <c r="K8" s="8"/>
      <c r="L8" s="8"/>
      <c r="M8" s="9"/>
    </row>
    <row r="9" spans="1:13" ht="90" customHeight="1">
      <c r="A9" s="30" t="s">
        <v>126</v>
      </c>
      <c r="B9" s="1" t="s">
        <v>64</v>
      </c>
      <c r="C9" s="31">
        <v>45383</v>
      </c>
      <c r="D9" s="1" t="s">
        <v>67</v>
      </c>
      <c r="E9" s="23">
        <v>6360002003109</v>
      </c>
      <c r="F9" s="6" t="s">
        <v>16</v>
      </c>
      <c r="G9" s="32" t="s">
        <v>17</v>
      </c>
      <c r="H9" s="38">
        <v>3238818</v>
      </c>
      <c r="I9" s="33" t="s">
        <v>17</v>
      </c>
      <c r="J9" s="8"/>
      <c r="K9" s="8"/>
      <c r="L9" s="8"/>
      <c r="M9" s="9"/>
    </row>
    <row r="10" spans="1:13" ht="90" customHeight="1">
      <c r="A10" s="21" t="s">
        <v>128</v>
      </c>
      <c r="B10" s="1" t="s">
        <v>64</v>
      </c>
      <c r="C10" s="31">
        <v>45383</v>
      </c>
      <c r="D10" s="1" t="s">
        <v>129</v>
      </c>
      <c r="E10" s="23">
        <v>5020001142900</v>
      </c>
      <c r="F10" s="6" t="s">
        <v>16</v>
      </c>
      <c r="G10" s="32" t="s">
        <v>17</v>
      </c>
      <c r="H10" s="38">
        <v>4946119</v>
      </c>
      <c r="I10" s="33" t="s">
        <v>17</v>
      </c>
      <c r="J10" s="8"/>
      <c r="K10" s="8"/>
      <c r="L10" s="8"/>
      <c r="M10" s="9"/>
    </row>
    <row r="11" spans="1:13" ht="90" customHeight="1">
      <c r="A11" s="26" t="s">
        <v>167</v>
      </c>
      <c r="B11" s="1" t="s">
        <v>64</v>
      </c>
      <c r="C11" s="31">
        <v>45383</v>
      </c>
      <c r="D11" s="1" t="s">
        <v>168</v>
      </c>
      <c r="E11" s="23">
        <v>8010001174900</v>
      </c>
      <c r="F11" s="6" t="s">
        <v>16</v>
      </c>
      <c r="G11" s="32" t="s">
        <v>17</v>
      </c>
      <c r="H11" s="32" t="s">
        <v>33</v>
      </c>
      <c r="I11" s="33" t="s">
        <v>17</v>
      </c>
      <c r="J11" s="8"/>
      <c r="K11" s="8"/>
      <c r="L11" s="8"/>
      <c r="M11" s="9"/>
    </row>
    <row r="12" spans="1:13" ht="90" customHeight="1">
      <c r="A12" s="21" t="s">
        <v>289</v>
      </c>
      <c r="B12" s="1" t="s">
        <v>64</v>
      </c>
      <c r="C12" s="31">
        <v>45383</v>
      </c>
      <c r="D12" s="1" t="s">
        <v>130</v>
      </c>
      <c r="E12" s="23">
        <v>3360001005109</v>
      </c>
      <c r="F12" s="6" t="s">
        <v>16</v>
      </c>
      <c r="G12" s="32" t="s">
        <v>17</v>
      </c>
      <c r="H12" s="32" t="s">
        <v>33</v>
      </c>
      <c r="I12" s="33" t="s">
        <v>17</v>
      </c>
      <c r="J12" s="8"/>
      <c r="K12" s="8"/>
      <c r="L12" s="8"/>
      <c r="M12" s="9"/>
    </row>
    <row r="13" spans="1:13" ht="90" customHeight="1">
      <c r="A13" s="21" t="s">
        <v>132</v>
      </c>
      <c r="B13" s="1" t="s">
        <v>64</v>
      </c>
      <c r="C13" s="31">
        <v>45383</v>
      </c>
      <c r="D13" s="1" t="s">
        <v>291</v>
      </c>
      <c r="E13" s="23">
        <v>4360001008837</v>
      </c>
      <c r="F13" s="6" t="s">
        <v>16</v>
      </c>
      <c r="G13" s="32" t="s">
        <v>17</v>
      </c>
      <c r="H13" s="32" t="s">
        <v>33</v>
      </c>
      <c r="I13" s="33" t="s">
        <v>17</v>
      </c>
      <c r="J13" s="8"/>
      <c r="K13" s="8"/>
      <c r="L13" s="8"/>
      <c r="M13" s="9"/>
    </row>
    <row r="14" spans="1:13" ht="90" customHeight="1">
      <c r="A14" s="21" t="s">
        <v>131</v>
      </c>
      <c r="B14" s="1" t="s">
        <v>64</v>
      </c>
      <c r="C14" s="31">
        <v>45383</v>
      </c>
      <c r="D14" s="1" t="s">
        <v>133</v>
      </c>
      <c r="E14" s="23">
        <v>4360001008408</v>
      </c>
      <c r="F14" s="6" t="s">
        <v>16</v>
      </c>
      <c r="G14" s="32" t="s">
        <v>17</v>
      </c>
      <c r="H14" s="32" t="s">
        <v>33</v>
      </c>
      <c r="I14" s="33" t="s">
        <v>17</v>
      </c>
      <c r="J14" s="8"/>
      <c r="K14" s="8"/>
      <c r="L14" s="8"/>
      <c r="M14" s="9"/>
    </row>
    <row r="15" spans="1:13" ht="90" customHeight="1">
      <c r="A15" s="26" t="s">
        <v>134</v>
      </c>
      <c r="B15" s="1" t="s">
        <v>64</v>
      </c>
      <c r="C15" s="31">
        <v>45383</v>
      </c>
      <c r="D15" s="1" t="s">
        <v>135</v>
      </c>
      <c r="E15" s="32" t="s">
        <v>17</v>
      </c>
      <c r="F15" s="6" t="s">
        <v>16</v>
      </c>
      <c r="G15" s="32" t="s">
        <v>17</v>
      </c>
      <c r="H15" s="32" t="s">
        <v>33</v>
      </c>
      <c r="I15" s="33" t="s">
        <v>17</v>
      </c>
      <c r="J15" s="8"/>
      <c r="K15" s="8"/>
      <c r="L15" s="8"/>
      <c r="M15" s="9"/>
    </row>
    <row r="16" spans="1:13" ht="90" customHeight="1">
      <c r="A16" s="21" t="s">
        <v>136</v>
      </c>
      <c r="B16" s="1" t="s">
        <v>64</v>
      </c>
      <c r="C16" s="31">
        <v>45383</v>
      </c>
      <c r="D16" s="1" t="s">
        <v>137</v>
      </c>
      <c r="E16" s="23">
        <v>5020001142900</v>
      </c>
      <c r="F16" s="6" t="s">
        <v>16</v>
      </c>
      <c r="G16" s="32" t="s">
        <v>17</v>
      </c>
      <c r="H16" s="38">
        <v>2063600</v>
      </c>
      <c r="I16" s="33" t="s">
        <v>17</v>
      </c>
      <c r="J16" s="8"/>
      <c r="K16" s="8"/>
      <c r="L16" s="8"/>
      <c r="M16" s="9"/>
    </row>
    <row r="17" spans="1:13" s="39" customFormat="1" ht="90" customHeight="1">
      <c r="A17" s="21" t="s">
        <v>290</v>
      </c>
      <c r="B17" s="1" t="s">
        <v>64</v>
      </c>
      <c r="C17" s="31">
        <v>45383</v>
      </c>
      <c r="D17" s="1" t="s">
        <v>68</v>
      </c>
      <c r="E17" s="23">
        <v>3010401089133</v>
      </c>
      <c r="F17" s="6" t="s">
        <v>16</v>
      </c>
      <c r="G17" s="32" t="s">
        <v>17</v>
      </c>
      <c r="H17" s="38">
        <v>2304500</v>
      </c>
      <c r="I17" s="33" t="s">
        <v>17</v>
      </c>
      <c r="J17" s="8"/>
      <c r="K17" s="8"/>
      <c r="L17" s="8"/>
      <c r="M17" s="9"/>
    </row>
    <row r="18" spans="1:13" ht="90" customHeight="1">
      <c r="A18" s="21" t="s">
        <v>138</v>
      </c>
      <c r="B18" s="1" t="s">
        <v>64</v>
      </c>
      <c r="C18" s="31">
        <v>45383</v>
      </c>
      <c r="D18" s="1" t="s">
        <v>69</v>
      </c>
      <c r="E18" s="23">
        <v>7360001017356</v>
      </c>
      <c r="F18" s="6" t="s">
        <v>16</v>
      </c>
      <c r="G18" s="32" t="s">
        <v>17</v>
      </c>
      <c r="H18" s="38">
        <v>193050000</v>
      </c>
      <c r="I18" s="33" t="s">
        <v>17</v>
      </c>
      <c r="J18" s="8"/>
      <c r="K18" s="8"/>
      <c r="L18" s="8"/>
      <c r="M18" s="9"/>
    </row>
    <row r="19" spans="1:13" ht="90" customHeight="1">
      <c r="A19" s="21" t="s">
        <v>139</v>
      </c>
      <c r="B19" s="1" t="s">
        <v>64</v>
      </c>
      <c r="C19" s="31">
        <v>45383</v>
      </c>
      <c r="D19" s="1" t="s">
        <v>70</v>
      </c>
      <c r="E19" s="23">
        <v>6360001006368</v>
      </c>
      <c r="F19" s="6" t="s">
        <v>16</v>
      </c>
      <c r="G19" s="32" t="s">
        <v>17</v>
      </c>
      <c r="H19" s="32" t="s">
        <v>33</v>
      </c>
      <c r="I19" s="33" t="s">
        <v>17</v>
      </c>
      <c r="J19" s="8"/>
      <c r="K19" s="8"/>
      <c r="L19" s="8"/>
      <c r="M19" s="9"/>
    </row>
    <row r="20" spans="1:13" ht="90" customHeight="1">
      <c r="A20" s="21" t="s">
        <v>140</v>
      </c>
      <c r="B20" s="1" t="s">
        <v>64</v>
      </c>
      <c r="C20" s="31">
        <v>45383</v>
      </c>
      <c r="D20" s="1" t="s">
        <v>71</v>
      </c>
      <c r="E20" s="23">
        <v>2360001001488</v>
      </c>
      <c r="F20" s="6" t="s">
        <v>16</v>
      </c>
      <c r="G20" s="32" t="s">
        <v>17</v>
      </c>
      <c r="H20" s="38">
        <v>26796000</v>
      </c>
      <c r="I20" s="33" t="s">
        <v>17</v>
      </c>
      <c r="J20" s="8"/>
      <c r="K20" s="8"/>
      <c r="L20" s="8"/>
      <c r="M20" s="9"/>
    </row>
    <row r="21" spans="1:13" ht="90" customHeight="1">
      <c r="A21" s="36" t="s">
        <v>142</v>
      </c>
      <c r="B21" s="1" t="s">
        <v>64</v>
      </c>
      <c r="C21" s="31">
        <v>45383</v>
      </c>
      <c r="D21" s="1" t="s">
        <v>141</v>
      </c>
      <c r="E21" s="32" t="s">
        <v>17</v>
      </c>
      <c r="F21" s="6" t="s">
        <v>16</v>
      </c>
      <c r="G21" s="32" t="s">
        <v>17</v>
      </c>
      <c r="H21" s="32" t="s">
        <v>33</v>
      </c>
      <c r="I21" s="33" t="s">
        <v>17</v>
      </c>
      <c r="J21" s="8"/>
      <c r="K21" s="8"/>
      <c r="L21" s="8"/>
      <c r="M21" s="9"/>
    </row>
    <row r="22" spans="1:13" ht="90" customHeight="1">
      <c r="A22" s="21" t="s">
        <v>143</v>
      </c>
      <c r="B22" s="1" t="s">
        <v>64</v>
      </c>
      <c r="C22" s="31">
        <v>45383</v>
      </c>
      <c r="D22" s="1" t="s">
        <v>22</v>
      </c>
      <c r="E22" s="23">
        <v>2360001011867</v>
      </c>
      <c r="F22" s="6" t="s">
        <v>16</v>
      </c>
      <c r="G22" s="32" t="s">
        <v>17</v>
      </c>
      <c r="H22" s="38">
        <v>4230600</v>
      </c>
      <c r="I22" s="33" t="s">
        <v>17</v>
      </c>
      <c r="J22" s="8"/>
      <c r="K22" s="8"/>
      <c r="L22" s="8"/>
      <c r="M22" s="9"/>
    </row>
    <row r="23" spans="1:13" ht="90" customHeight="1">
      <c r="A23" s="26" t="s">
        <v>147</v>
      </c>
      <c r="B23" s="1" t="s">
        <v>64</v>
      </c>
      <c r="C23" s="31">
        <v>45383</v>
      </c>
      <c r="D23" s="62" t="s">
        <v>148</v>
      </c>
      <c r="E23" s="23">
        <v>8360001008544</v>
      </c>
      <c r="F23" s="6" t="s">
        <v>16</v>
      </c>
      <c r="G23" s="32" t="s">
        <v>17</v>
      </c>
      <c r="H23" s="47" t="s">
        <v>33</v>
      </c>
      <c r="I23" s="33" t="s">
        <v>17</v>
      </c>
      <c r="J23" s="8"/>
      <c r="K23" s="8"/>
      <c r="L23" s="8"/>
      <c r="M23" s="9"/>
    </row>
    <row r="24" spans="1:13" ht="90" customHeight="1">
      <c r="A24" s="26" t="s">
        <v>144</v>
      </c>
      <c r="B24" s="1" t="s">
        <v>64</v>
      </c>
      <c r="C24" s="31">
        <v>45383</v>
      </c>
      <c r="D24" s="1" t="s">
        <v>145</v>
      </c>
      <c r="E24" s="23">
        <v>5360001001295</v>
      </c>
      <c r="F24" s="6" t="s">
        <v>16</v>
      </c>
      <c r="G24" s="32" t="s">
        <v>17</v>
      </c>
      <c r="H24" s="38">
        <v>2233836</v>
      </c>
      <c r="I24" s="33" t="s">
        <v>17</v>
      </c>
      <c r="J24" s="8"/>
      <c r="K24" s="8"/>
      <c r="L24" s="8"/>
      <c r="M24" s="9"/>
    </row>
    <row r="25" spans="1:13" ht="90" customHeight="1">
      <c r="A25" s="37" t="s">
        <v>146</v>
      </c>
      <c r="B25" s="1" t="s">
        <v>64</v>
      </c>
      <c r="C25" s="31">
        <v>45383</v>
      </c>
      <c r="D25" s="51" t="s">
        <v>72</v>
      </c>
      <c r="E25" s="23">
        <v>6360002005732</v>
      </c>
      <c r="F25" s="6" t="s">
        <v>16</v>
      </c>
      <c r="G25" s="32" t="s">
        <v>17</v>
      </c>
      <c r="H25" s="38">
        <v>1482800</v>
      </c>
      <c r="I25" s="33" t="s">
        <v>17</v>
      </c>
      <c r="J25" s="8"/>
      <c r="K25" s="8"/>
      <c r="L25" s="8"/>
      <c r="M25" s="9"/>
    </row>
    <row r="26" spans="1:13" ht="90" customHeight="1">
      <c r="A26" s="26" t="s">
        <v>149</v>
      </c>
      <c r="B26" s="1" t="s">
        <v>64</v>
      </c>
      <c r="C26" s="31">
        <v>45383</v>
      </c>
      <c r="D26" s="1" t="s">
        <v>73</v>
      </c>
      <c r="E26" s="23">
        <v>1011001141228</v>
      </c>
      <c r="F26" s="6" t="s">
        <v>16</v>
      </c>
      <c r="G26" s="32" t="s">
        <v>17</v>
      </c>
      <c r="H26" s="38">
        <v>2275900</v>
      </c>
      <c r="I26" s="33" t="s">
        <v>17</v>
      </c>
      <c r="J26" s="8"/>
      <c r="K26" s="8"/>
      <c r="L26" s="8"/>
      <c r="M26" s="9"/>
    </row>
    <row r="27" spans="1:13" ht="90" customHeight="1">
      <c r="A27" s="26" t="s">
        <v>150</v>
      </c>
      <c r="B27" s="1" t="s">
        <v>64</v>
      </c>
      <c r="C27" s="31">
        <v>45383</v>
      </c>
      <c r="D27" s="1" t="s">
        <v>74</v>
      </c>
      <c r="E27" s="23">
        <v>3360001000415</v>
      </c>
      <c r="F27" s="6" t="s">
        <v>16</v>
      </c>
      <c r="G27" s="32" t="s">
        <v>17</v>
      </c>
      <c r="H27" s="38">
        <v>2191200</v>
      </c>
      <c r="I27" s="33" t="s">
        <v>17</v>
      </c>
      <c r="J27" s="8"/>
      <c r="K27" s="8"/>
      <c r="L27" s="8"/>
      <c r="M27" s="9"/>
    </row>
    <row r="28" spans="1:13" ht="90" customHeight="1">
      <c r="A28" s="26" t="s">
        <v>153</v>
      </c>
      <c r="B28" s="1" t="s">
        <v>64</v>
      </c>
      <c r="C28" s="31">
        <v>45383</v>
      </c>
      <c r="D28" s="1" t="s">
        <v>154</v>
      </c>
      <c r="E28" s="23">
        <v>3360001000828</v>
      </c>
      <c r="F28" s="6" t="s">
        <v>16</v>
      </c>
      <c r="G28" s="32" t="s">
        <v>17</v>
      </c>
      <c r="H28" s="38">
        <v>2631200</v>
      </c>
      <c r="I28" s="33" t="s">
        <v>17</v>
      </c>
      <c r="J28" s="8"/>
      <c r="K28" s="8"/>
      <c r="L28" s="8"/>
      <c r="M28" s="9"/>
    </row>
    <row r="29" spans="1:13" ht="90" customHeight="1">
      <c r="A29" s="26" t="s">
        <v>155</v>
      </c>
      <c r="B29" s="1" t="s">
        <v>64</v>
      </c>
      <c r="C29" s="31">
        <v>45383</v>
      </c>
      <c r="D29" s="1" t="s">
        <v>156</v>
      </c>
      <c r="E29" s="23">
        <v>4010001183772</v>
      </c>
      <c r="F29" s="6" t="s">
        <v>16</v>
      </c>
      <c r="G29" s="32" t="s">
        <v>17</v>
      </c>
      <c r="H29" s="32" t="s">
        <v>33</v>
      </c>
      <c r="I29" s="33" t="s">
        <v>17</v>
      </c>
      <c r="J29" s="8"/>
      <c r="K29" s="8"/>
      <c r="L29" s="8"/>
      <c r="M29" s="9"/>
    </row>
    <row r="30" spans="1:13" s="39" customFormat="1" ht="90" customHeight="1">
      <c r="A30" s="26" t="s">
        <v>157</v>
      </c>
      <c r="B30" s="1" t="s">
        <v>64</v>
      </c>
      <c r="C30" s="31">
        <v>45383</v>
      </c>
      <c r="D30" s="1" t="s">
        <v>156</v>
      </c>
      <c r="E30" s="23">
        <v>4010001183772</v>
      </c>
      <c r="F30" s="6" t="s">
        <v>16</v>
      </c>
      <c r="G30" s="32" t="s">
        <v>17</v>
      </c>
      <c r="H30" s="32" t="s">
        <v>33</v>
      </c>
      <c r="I30" s="33" t="s">
        <v>17</v>
      </c>
      <c r="J30" s="8"/>
      <c r="K30" s="8"/>
      <c r="L30" s="8"/>
      <c r="M30" s="9"/>
    </row>
    <row r="31" spans="1:13" s="39" customFormat="1" ht="90" customHeight="1">
      <c r="A31" s="37" t="s">
        <v>165</v>
      </c>
      <c r="B31" s="1" t="s">
        <v>64</v>
      </c>
      <c r="C31" s="31">
        <v>45383</v>
      </c>
      <c r="D31" s="1" t="s">
        <v>166</v>
      </c>
      <c r="E31" s="23">
        <v>3010401089133</v>
      </c>
      <c r="F31" s="6" t="s">
        <v>16</v>
      </c>
      <c r="G31" s="32" t="s">
        <v>17</v>
      </c>
      <c r="H31" s="38">
        <v>425158800</v>
      </c>
      <c r="I31" s="33" t="s">
        <v>17</v>
      </c>
      <c r="J31" s="8"/>
      <c r="K31" s="8"/>
      <c r="L31" s="8"/>
      <c r="M31" s="9"/>
    </row>
    <row r="32" spans="1:13" ht="90" customHeight="1">
      <c r="A32" s="37" t="s">
        <v>169</v>
      </c>
      <c r="B32" s="1" t="s">
        <v>64</v>
      </c>
      <c r="C32" s="31">
        <v>45383</v>
      </c>
      <c r="D32" s="1" t="s">
        <v>170</v>
      </c>
      <c r="E32" s="23">
        <v>8360002022395</v>
      </c>
      <c r="F32" s="6" t="s">
        <v>16</v>
      </c>
      <c r="G32" s="32" t="s">
        <v>17</v>
      </c>
      <c r="H32" s="38">
        <v>1681350</v>
      </c>
      <c r="I32" s="33" t="s">
        <v>17</v>
      </c>
      <c r="J32" s="8"/>
      <c r="K32" s="8"/>
      <c r="L32" s="8"/>
      <c r="M32" s="9"/>
    </row>
    <row r="33" spans="1:13" s="39" customFormat="1" ht="90" customHeight="1">
      <c r="A33" s="37" t="s">
        <v>171</v>
      </c>
      <c r="B33" s="1" t="s">
        <v>64</v>
      </c>
      <c r="C33" s="31">
        <v>45383</v>
      </c>
      <c r="D33" s="1" t="s">
        <v>172</v>
      </c>
      <c r="E33" s="23">
        <v>5010401092779</v>
      </c>
      <c r="F33" s="6" t="s">
        <v>16</v>
      </c>
      <c r="G33" s="32" t="s">
        <v>17</v>
      </c>
      <c r="H33" s="38">
        <v>109296000</v>
      </c>
      <c r="I33" s="33" t="s">
        <v>17</v>
      </c>
      <c r="J33" s="8"/>
      <c r="K33" s="8"/>
      <c r="L33" s="8"/>
      <c r="M33" s="9"/>
    </row>
    <row r="34" spans="1:13" s="39" customFormat="1" ht="90" customHeight="1">
      <c r="A34" s="26" t="s">
        <v>173</v>
      </c>
      <c r="B34" s="1" t="s">
        <v>64</v>
      </c>
      <c r="C34" s="31">
        <v>45383</v>
      </c>
      <c r="D34" s="1" t="s">
        <v>174</v>
      </c>
      <c r="E34" s="23">
        <v>5011001144012</v>
      </c>
      <c r="F34" s="6" t="s">
        <v>15</v>
      </c>
      <c r="G34" s="32" t="s">
        <v>17</v>
      </c>
      <c r="H34" s="38">
        <v>29652700</v>
      </c>
      <c r="I34" s="33" t="s">
        <v>17</v>
      </c>
      <c r="J34" s="8"/>
      <c r="K34" s="8"/>
      <c r="L34" s="8"/>
      <c r="M34" s="9"/>
    </row>
    <row r="35" spans="1:13" s="39" customFormat="1" ht="90" customHeight="1">
      <c r="A35" s="26" t="s">
        <v>175</v>
      </c>
      <c r="B35" s="1" t="s">
        <v>64</v>
      </c>
      <c r="C35" s="31">
        <v>45383</v>
      </c>
      <c r="D35" s="1" t="s">
        <v>176</v>
      </c>
      <c r="E35" s="23">
        <v>7360003012891</v>
      </c>
      <c r="F35" s="6" t="s">
        <v>16</v>
      </c>
      <c r="G35" s="32" t="s">
        <v>17</v>
      </c>
      <c r="H35" s="38">
        <v>3182383</v>
      </c>
      <c r="I35" s="33" t="s">
        <v>17</v>
      </c>
      <c r="J35" s="8"/>
      <c r="K35" s="8"/>
      <c r="L35" s="8"/>
      <c r="M35" s="9"/>
    </row>
    <row r="36" spans="1:13" ht="90" customHeight="1">
      <c r="A36" s="26" t="s">
        <v>177</v>
      </c>
      <c r="B36" s="1" t="s">
        <v>64</v>
      </c>
      <c r="C36" s="31">
        <v>45383</v>
      </c>
      <c r="D36" s="1" t="s">
        <v>178</v>
      </c>
      <c r="E36" s="23">
        <v>2010401028728</v>
      </c>
      <c r="F36" s="6" t="s">
        <v>15</v>
      </c>
      <c r="G36" s="32" t="s">
        <v>17</v>
      </c>
      <c r="H36" s="50">
        <v>4884000</v>
      </c>
      <c r="I36" s="33" t="s">
        <v>17</v>
      </c>
      <c r="J36" s="8"/>
      <c r="K36" s="8"/>
      <c r="L36" s="8"/>
      <c r="M36" s="9"/>
    </row>
    <row r="37" spans="1:13" ht="90" customHeight="1">
      <c r="A37" s="40" t="s">
        <v>158</v>
      </c>
      <c r="B37" s="1" t="s">
        <v>64</v>
      </c>
      <c r="C37" s="31">
        <v>45386</v>
      </c>
      <c r="D37" s="1" t="s">
        <v>159</v>
      </c>
      <c r="E37" s="23">
        <v>3360001016048</v>
      </c>
      <c r="F37" s="6" t="s">
        <v>15</v>
      </c>
      <c r="G37" s="55">
        <v>136917000</v>
      </c>
      <c r="H37" s="38">
        <v>132550000</v>
      </c>
      <c r="I37" s="14">
        <f t="shared" ref="I37:I42" si="0">H37/G37</f>
        <v>0.96810476420020886</v>
      </c>
      <c r="J37" s="8"/>
      <c r="K37" s="8"/>
      <c r="L37" s="8"/>
      <c r="M37" s="9"/>
    </row>
    <row r="38" spans="1:13" ht="90" customHeight="1">
      <c r="A38" s="40" t="s">
        <v>160</v>
      </c>
      <c r="B38" s="1" t="s">
        <v>64</v>
      </c>
      <c r="C38" s="65">
        <v>45386</v>
      </c>
      <c r="D38" s="1" t="s">
        <v>161</v>
      </c>
      <c r="E38" s="23">
        <v>2180001039299</v>
      </c>
      <c r="F38" s="6" t="s">
        <v>15</v>
      </c>
      <c r="G38" s="63">
        <v>66748000</v>
      </c>
      <c r="H38" s="38">
        <v>65340000</v>
      </c>
      <c r="I38" s="14">
        <f t="shared" si="0"/>
        <v>0.97890573500329603</v>
      </c>
      <c r="J38" s="8"/>
      <c r="K38" s="8"/>
      <c r="L38" s="8"/>
      <c r="M38" s="15"/>
    </row>
    <row r="39" spans="1:13" ht="90" customHeight="1">
      <c r="A39" s="40" t="s">
        <v>162</v>
      </c>
      <c r="B39" s="1" t="s">
        <v>64</v>
      </c>
      <c r="C39" s="65">
        <v>45386</v>
      </c>
      <c r="D39" s="1" t="s">
        <v>163</v>
      </c>
      <c r="E39" s="23">
        <v>8011701003480</v>
      </c>
      <c r="F39" s="6" t="s">
        <v>15</v>
      </c>
      <c r="G39" s="63">
        <v>132671000</v>
      </c>
      <c r="H39" s="38">
        <v>125180000</v>
      </c>
      <c r="I39" s="14">
        <f t="shared" si="0"/>
        <v>0.94353702014758312</v>
      </c>
      <c r="J39" s="8"/>
      <c r="K39" s="8"/>
      <c r="L39" s="8"/>
      <c r="M39" s="9"/>
    </row>
    <row r="40" spans="1:13" ht="90" customHeight="1">
      <c r="A40" s="40" t="s">
        <v>164</v>
      </c>
      <c r="B40" s="1" t="s">
        <v>64</v>
      </c>
      <c r="C40" s="65">
        <v>45386</v>
      </c>
      <c r="D40" s="1" t="s">
        <v>61</v>
      </c>
      <c r="E40" s="45">
        <v>8011701003480</v>
      </c>
      <c r="F40" s="6" t="s">
        <v>15</v>
      </c>
      <c r="G40" s="63">
        <v>132671000</v>
      </c>
      <c r="H40" s="38">
        <v>125180000</v>
      </c>
      <c r="I40" s="14">
        <f t="shared" si="0"/>
        <v>0.94353702014758312</v>
      </c>
      <c r="J40" s="8"/>
      <c r="K40" s="8"/>
      <c r="L40" s="8"/>
      <c r="M40" s="9"/>
    </row>
    <row r="41" spans="1:13" ht="90" customHeight="1">
      <c r="A41" s="26" t="s">
        <v>185</v>
      </c>
      <c r="B41" s="1" t="s">
        <v>186</v>
      </c>
      <c r="C41" s="31">
        <v>45392</v>
      </c>
      <c r="D41" s="40" t="s">
        <v>187</v>
      </c>
      <c r="E41" s="41">
        <v>5130001017447</v>
      </c>
      <c r="F41" s="6" t="s">
        <v>15</v>
      </c>
      <c r="G41" s="32">
        <f>21440000*1.1</f>
        <v>23584000.000000004</v>
      </c>
      <c r="H41" s="46">
        <f>17400000*1.1</f>
        <v>19140000</v>
      </c>
      <c r="I41" s="42">
        <f t="shared" si="0"/>
        <v>0.81156716417910435</v>
      </c>
      <c r="J41" s="8"/>
      <c r="K41" s="8"/>
      <c r="L41" s="8"/>
      <c r="M41" s="9"/>
    </row>
    <row r="42" spans="1:13" ht="90" customHeight="1">
      <c r="A42" s="21" t="s">
        <v>188</v>
      </c>
      <c r="B42" s="1" t="s">
        <v>186</v>
      </c>
      <c r="C42" s="31">
        <v>45392</v>
      </c>
      <c r="D42" s="18" t="s">
        <v>189</v>
      </c>
      <c r="E42" s="41">
        <v>6180001036144</v>
      </c>
      <c r="F42" s="6" t="s">
        <v>15</v>
      </c>
      <c r="G42" s="32">
        <f>9030000*1.1</f>
        <v>9933000</v>
      </c>
      <c r="H42" s="46">
        <f>7400000*1.1</f>
        <v>8140000.0000000009</v>
      </c>
      <c r="I42" s="42">
        <f t="shared" si="0"/>
        <v>0.81949058693244747</v>
      </c>
      <c r="J42" s="8"/>
      <c r="K42" s="8"/>
      <c r="L42" s="8"/>
      <c r="M42" s="9"/>
    </row>
    <row r="43" spans="1:13" ht="90" customHeight="1">
      <c r="A43" s="26" t="s">
        <v>151</v>
      </c>
      <c r="B43" s="1" t="s">
        <v>64</v>
      </c>
      <c r="C43" s="31">
        <v>45394</v>
      </c>
      <c r="D43" s="1" t="s">
        <v>152</v>
      </c>
      <c r="E43" s="23">
        <v>2020001138447</v>
      </c>
      <c r="F43" s="6" t="s">
        <v>16</v>
      </c>
      <c r="G43" s="32" t="s">
        <v>17</v>
      </c>
      <c r="H43" s="38">
        <v>4337270</v>
      </c>
      <c r="I43" s="33" t="s">
        <v>17</v>
      </c>
      <c r="J43" s="8"/>
      <c r="K43" s="8"/>
      <c r="L43" s="8"/>
      <c r="M43" s="9"/>
    </row>
    <row r="44" spans="1:13" ht="90" customHeight="1">
      <c r="A44" s="21" t="s">
        <v>190</v>
      </c>
      <c r="B44" s="1" t="s">
        <v>186</v>
      </c>
      <c r="C44" s="31">
        <v>45401</v>
      </c>
      <c r="D44" s="1" t="s">
        <v>191</v>
      </c>
      <c r="E44" s="41">
        <v>6010005018675</v>
      </c>
      <c r="F44" s="6" t="s">
        <v>15</v>
      </c>
      <c r="G44" s="32">
        <f>39500000*1.1</f>
        <v>43450000</v>
      </c>
      <c r="H44" s="46">
        <f>37500000*1.1</f>
        <v>41250000</v>
      </c>
      <c r="I44" s="42">
        <f>H44/G44</f>
        <v>0.94936708860759489</v>
      </c>
      <c r="J44" s="8"/>
      <c r="K44" s="8"/>
      <c r="L44" s="8"/>
      <c r="M44" s="9"/>
    </row>
    <row r="45" spans="1:13" ht="90" customHeight="1">
      <c r="A45" s="21" t="s">
        <v>201</v>
      </c>
      <c r="B45" s="1" t="s">
        <v>60</v>
      </c>
      <c r="C45" s="31">
        <v>45401</v>
      </c>
      <c r="D45" s="40" t="s">
        <v>62</v>
      </c>
      <c r="E45" s="45">
        <v>6360001013760</v>
      </c>
      <c r="F45" s="6" t="s">
        <v>50</v>
      </c>
      <c r="G45" s="32">
        <f>31070000*1.1</f>
        <v>34177000</v>
      </c>
      <c r="H45" s="32">
        <f>26350000*1.1</f>
        <v>28985000.000000004</v>
      </c>
      <c r="I45" s="42">
        <f>H45/G45</f>
        <v>0.84808496942388167</v>
      </c>
      <c r="J45" s="8"/>
      <c r="K45" s="8"/>
      <c r="L45" s="8"/>
      <c r="M45" s="9"/>
    </row>
    <row r="46" spans="1:13" ht="90" customHeight="1">
      <c r="A46" s="21" t="s">
        <v>209</v>
      </c>
      <c r="B46" s="1" t="s">
        <v>59</v>
      </c>
      <c r="C46" s="31">
        <v>45404</v>
      </c>
      <c r="D46" s="1" t="s">
        <v>210</v>
      </c>
      <c r="E46" s="23">
        <v>8360002021760</v>
      </c>
      <c r="F46" s="6" t="s">
        <v>50</v>
      </c>
      <c r="G46" s="32">
        <f>7920000*1.1</f>
        <v>8712000</v>
      </c>
      <c r="H46" s="46">
        <f>6500000*1.1</f>
        <v>7150000.0000000009</v>
      </c>
      <c r="I46" s="42">
        <f>H46/G46</f>
        <v>0.82070707070707083</v>
      </c>
      <c r="J46" s="8"/>
      <c r="K46" s="8"/>
      <c r="L46" s="8"/>
      <c r="M46" s="9"/>
    </row>
    <row r="47" spans="1:13" ht="90" customHeight="1">
      <c r="A47" s="26" t="s">
        <v>179</v>
      </c>
      <c r="B47" s="1" t="s">
        <v>64</v>
      </c>
      <c r="C47" s="31">
        <v>45412</v>
      </c>
      <c r="D47" s="1" t="s">
        <v>180</v>
      </c>
      <c r="E47" s="23">
        <v>2360001028985</v>
      </c>
      <c r="F47" s="6" t="s">
        <v>15</v>
      </c>
      <c r="G47" s="32" t="s">
        <v>17</v>
      </c>
      <c r="H47" s="50">
        <v>7998100</v>
      </c>
      <c r="I47" s="33" t="s">
        <v>17</v>
      </c>
      <c r="J47" s="8"/>
      <c r="K47" s="8"/>
      <c r="L47" s="8"/>
      <c r="M47" s="9"/>
    </row>
    <row r="48" spans="1:13" ht="90" customHeight="1">
      <c r="A48" s="26" t="s">
        <v>202</v>
      </c>
      <c r="B48" s="1" t="s">
        <v>60</v>
      </c>
      <c r="C48" s="31">
        <v>45413</v>
      </c>
      <c r="D48" s="1" t="s">
        <v>203</v>
      </c>
      <c r="E48" s="23">
        <v>7360002022272</v>
      </c>
      <c r="F48" s="6" t="s">
        <v>50</v>
      </c>
      <c r="G48" s="32">
        <f>5850000*1.1</f>
        <v>6435000.0000000009</v>
      </c>
      <c r="H48" s="32">
        <f>5390000*1.1</f>
        <v>5929000.0000000009</v>
      </c>
      <c r="I48" s="42">
        <f t="shared" ref="I48:I55" si="1">H48/G48</f>
        <v>0.92136752136752142</v>
      </c>
      <c r="J48" s="8"/>
      <c r="K48" s="8"/>
      <c r="L48" s="8"/>
      <c r="M48" s="9"/>
    </row>
    <row r="49" spans="1:13" ht="90" customHeight="1">
      <c r="A49" s="21" t="s">
        <v>204</v>
      </c>
      <c r="B49" s="1" t="s">
        <v>60</v>
      </c>
      <c r="C49" s="31">
        <v>45413</v>
      </c>
      <c r="D49" s="40" t="s">
        <v>62</v>
      </c>
      <c r="E49" s="45">
        <v>6360001013760</v>
      </c>
      <c r="F49" s="6" t="s">
        <v>50</v>
      </c>
      <c r="G49" s="32">
        <f>4270000*1.1</f>
        <v>4697000</v>
      </c>
      <c r="H49" s="32">
        <f>4000000*1.1</f>
        <v>4400000</v>
      </c>
      <c r="I49" s="42">
        <f t="shared" si="1"/>
        <v>0.93676814988290402</v>
      </c>
      <c r="J49" s="8"/>
      <c r="K49" s="8"/>
      <c r="L49" s="8"/>
      <c r="M49" s="9"/>
    </row>
    <row r="50" spans="1:13" ht="90" customHeight="1">
      <c r="A50" s="21" t="s">
        <v>205</v>
      </c>
      <c r="B50" s="1" t="s">
        <v>60</v>
      </c>
      <c r="C50" s="31">
        <v>45413</v>
      </c>
      <c r="D50" s="1" t="s">
        <v>206</v>
      </c>
      <c r="E50" s="23">
        <v>9360001013832</v>
      </c>
      <c r="F50" s="6" t="s">
        <v>50</v>
      </c>
      <c r="G50" s="32">
        <f>12610000*1.1</f>
        <v>13871000.000000002</v>
      </c>
      <c r="H50" s="46">
        <f>9000000*1.1</f>
        <v>9900000</v>
      </c>
      <c r="I50" s="42">
        <f t="shared" si="1"/>
        <v>0.71371927042030125</v>
      </c>
      <c r="J50" s="8"/>
      <c r="K50" s="8"/>
      <c r="L50" s="8"/>
      <c r="M50" s="9"/>
    </row>
    <row r="51" spans="1:13" ht="90" customHeight="1">
      <c r="A51" s="21" t="s">
        <v>192</v>
      </c>
      <c r="B51" s="1" t="s">
        <v>186</v>
      </c>
      <c r="C51" s="31">
        <v>45420</v>
      </c>
      <c r="D51" s="40" t="s">
        <v>193</v>
      </c>
      <c r="E51" s="41">
        <v>3360001016048</v>
      </c>
      <c r="F51" s="6" t="s">
        <v>50</v>
      </c>
      <c r="G51" s="32">
        <f>27600000*1.1</f>
        <v>30360000.000000004</v>
      </c>
      <c r="H51" s="46">
        <f>19700000*1.1</f>
        <v>21670000</v>
      </c>
      <c r="I51" s="42">
        <f t="shared" si="1"/>
        <v>0.71376811594202894</v>
      </c>
      <c r="J51" s="8"/>
      <c r="K51" s="8"/>
      <c r="L51" s="8"/>
      <c r="M51" s="9"/>
    </row>
    <row r="52" spans="1:13" ht="90" customHeight="1">
      <c r="A52" s="21" t="s">
        <v>194</v>
      </c>
      <c r="B52" s="1" t="s">
        <v>186</v>
      </c>
      <c r="C52" s="31">
        <v>45421</v>
      </c>
      <c r="D52" s="40" t="s">
        <v>63</v>
      </c>
      <c r="E52" s="41">
        <v>2180001039299</v>
      </c>
      <c r="F52" s="6" t="s">
        <v>15</v>
      </c>
      <c r="G52" s="32">
        <f>16180000*1.1</f>
        <v>17798000</v>
      </c>
      <c r="H52" s="46">
        <f>13100000*1.1</f>
        <v>14410000.000000002</v>
      </c>
      <c r="I52" s="42">
        <f t="shared" si="1"/>
        <v>0.80964153275648965</v>
      </c>
      <c r="J52" s="8"/>
      <c r="K52" s="8"/>
      <c r="L52" s="8"/>
      <c r="M52" s="9"/>
    </row>
    <row r="53" spans="1:13" ht="90" customHeight="1">
      <c r="A53" s="36" t="s">
        <v>195</v>
      </c>
      <c r="B53" s="1" t="s">
        <v>186</v>
      </c>
      <c r="C53" s="31">
        <v>45421</v>
      </c>
      <c r="D53" s="1" t="s">
        <v>196</v>
      </c>
      <c r="E53" s="23">
        <v>9290001049116</v>
      </c>
      <c r="F53" s="6" t="s">
        <v>15</v>
      </c>
      <c r="G53" s="32">
        <f>4820000*1.1</f>
        <v>5302000</v>
      </c>
      <c r="H53" s="32">
        <f>4120000*1.1</f>
        <v>4532000</v>
      </c>
      <c r="I53" s="42">
        <f t="shared" si="1"/>
        <v>0.85477178423236511</v>
      </c>
      <c r="J53" s="8"/>
      <c r="K53" s="8"/>
      <c r="L53" s="8"/>
      <c r="M53" s="9"/>
    </row>
    <row r="54" spans="1:13" ht="90" customHeight="1">
      <c r="A54" s="21" t="s">
        <v>197</v>
      </c>
      <c r="B54" s="1" t="s">
        <v>186</v>
      </c>
      <c r="C54" s="31">
        <v>45422</v>
      </c>
      <c r="D54" s="40" t="s">
        <v>198</v>
      </c>
      <c r="E54" s="41">
        <v>9010405010469</v>
      </c>
      <c r="F54" s="6" t="s">
        <v>15</v>
      </c>
      <c r="G54" s="32">
        <f>4520000*1.1</f>
        <v>4972000</v>
      </c>
      <c r="H54" s="32">
        <f>4420000*1.1</f>
        <v>4862000</v>
      </c>
      <c r="I54" s="42">
        <f t="shared" si="1"/>
        <v>0.97787610619469023</v>
      </c>
      <c r="J54" s="8"/>
      <c r="K54" s="8"/>
      <c r="L54" s="8"/>
      <c r="M54" s="9"/>
    </row>
    <row r="55" spans="1:13" ht="90" customHeight="1">
      <c r="A55" s="21" t="s">
        <v>207</v>
      </c>
      <c r="B55" s="1" t="s">
        <v>60</v>
      </c>
      <c r="C55" s="31">
        <v>45422</v>
      </c>
      <c r="D55" s="1" t="s">
        <v>208</v>
      </c>
      <c r="E55" s="23">
        <v>2010001034531</v>
      </c>
      <c r="F55" s="6" t="s">
        <v>50</v>
      </c>
      <c r="G55" s="32">
        <f>20370000*1.1</f>
        <v>22407000</v>
      </c>
      <c r="H55" s="46">
        <f>15976000*1.1</f>
        <v>17573600</v>
      </c>
      <c r="I55" s="42">
        <f t="shared" si="1"/>
        <v>0.78429062346588119</v>
      </c>
      <c r="J55" s="8"/>
      <c r="K55" s="8"/>
      <c r="L55" s="8"/>
      <c r="M55" s="9"/>
    </row>
    <row r="56" spans="1:13" ht="90" customHeight="1">
      <c r="A56" s="21" t="s">
        <v>127</v>
      </c>
      <c r="B56" s="1" t="s">
        <v>64</v>
      </c>
      <c r="C56" s="31">
        <v>45426</v>
      </c>
      <c r="D56" s="34" t="s">
        <v>19</v>
      </c>
      <c r="E56" s="35">
        <v>6010101000512</v>
      </c>
      <c r="F56" s="6" t="s">
        <v>16</v>
      </c>
      <c r="G56" s="32" t="s">
        <v>17</v>
      </c>
      <c r="H56" s="50">
        <v>1078000</v>
      </c>
      <c r="I56" s="33" t="s">
        <v>17</v>
      </c>
      <c r="J56" s="8"/>
      <c r="K56" s="8"/>
      <c r="L56" s="8"/>
      <c r="M56" s="9"/>
    </row>
    <row r="57" spans="1:13" ht="90" customHeight="1">
      <c r="A57" s="21" t="s">
        <v>199</v>
      </c>
      <c r="B57" s="1" t="s">
        <v>186</v>
      </c>
      <c r="C57" s="31">
        <v>45426</v>
      </c>
      <c r="D57" s="34" t="s">
        <v>200</v>
      </c>
      <c r="E57" s="45">
        <v>6360002022224</v>
      </c>
      <c r="F57" s="6" t="s">
        <v>50</v>
      </c>
      <c r="G57" s="32">
        <f>23110000*1.1</f>
        <v>25421000.000000004</v>
      </c>
      <c r="H57" s="46">
        <f>19250000*1.1</f>
        <v>21175000</v>
      </c>
      <c r="I57" s="42">
        <f>H57/G57</f>
        <v>0.83297273907399383</v>
      </c>
      <c r="J57" s="8"/>
      <c r="K57" s="8"/>
      <c r="L57" s="8"/>
      <c r="M57" s="9"/>
    </row>
    <row r="58" spans="1:13" ht="90" customHeight="1">
      <c r="A58" s="37" t="s">
        <v>182</v>
      </c>
      <c r="B58" s="1" t="s">
        <v>64</v>
      </c>
      <c r="C58" s="31">
        <v>45427</v>
      </c>
      <c r="D58" s="1" t="s">
        <v>181</v>
      </c>
      <c r="E58" s="23">
        <v>5360001000413</v>
      </c>
      <c r="F58" s="6" t="s">
        <v>16</v>
      </c>
      <c r="G58" s="32" t="s">
        <v>17</v>
      </c>
      <c r="H58" s="47" t="s">
        <v>33</v>
      </c>
      <c r="I58" s="33" t="s">
        <v>17</v>
      </c>
      <c r="J58" s="8"/>
      <c r="K58" s="8"/>
      <c r="L58" s="8"/>
      <c r="M58" s="9"/>
    </row>
    <row r="59" spans="1:13" ht="90" customHeight="1">
      <c r="A59" s="26" t="s">
        <v>183</v>
      </c>
      <c r="B59" s="1" t="s">
        <v>64</v>
      </c>
      <c r="C59" s="31">
        <v>45440</v>
      </c>
      <c r="D59" s="1" t="s">
        <v>184</v>
      </c>
      <c r="E59" s="23">
        <v>7360001016333</v>
      </c>
      <c r="F59" s="6" t="s">
        <v>15</v>
      </c>
      <c r="G59" s="32" t="s">
        <v>17</v>
      </c>
      <c r="H59" s="38">
        <v>7558870</v>
      </c>
      <c r="I59" s="33" t="s">
        <v>17</v>
      </c>
      <c r="J59" s="8"/>
      <c r="K59" s="8"/>
      <c r="L59" s="8"/>
      <c r="M59" s="9"/>
    </row>
    <row r="60" spans="1:13" ht="90" customHeight="1">
      <c r="A60" s="26" t="s">
        <v>303</v>
      </c>
      <c r="B60" s="1" t="s">
        <v>186</v>
      </c>
      <c r="C60" s="22">
        <v>45448</v>
      </c>
      <c r="D60" s="1" t="s">
        <v>187</v>
      </c>
      <c r="E60" s="45">
        <v>5130001017447</v>
      </c>
      <c r="F60" s="6" t="s">
        <v>15</v>
      </c>
      <c r="G60" s="32">
        <f>11260000*1.1</f>
        <v>12386000.000000002</v>
      </c>
      <c r="H60" s="46">
        <f>9100000*1.1</f>
        <v>10010000</v>
      </c>
      <c r="I60" s="42">
        <f>H60/G60</f>
        <v>0.80817051509769078</v>
      </c>
      <c r="J60" s="8"/>
      <c r="K60" s="8"/>
      <c r="L60" s="8"/>
      <c r="M60" s="9"/>
    </row>
    <row r="61" spans="1:13" ht="90" customHeight="1">
      <c r="A61" s="26" t="s">
        <v>304</v>
      </c>
      <c r="B61" s="1" t="s">
        <v>59</v>
      </c>
      <c r="C61" s="22">
        <v>45453</v>
      </c>
      <c r="D61" s="1" t="s">
        <v>305</v>
      </c>
      <c r="E61" s="45">
        <v>2010001016851</v>
      </c>
      <c r="F61" s="6" t="s">
        <v>50</v>
      </c>
      <c r="G61" s="32">
        <f>21760000*1.1</f>
        <v>23936000.000000004</v>
      </c>
      <c r="H61" s="46">
        <f>17420000*1.1</f>
        <v>19162000</v>
      </c>
      <c r="I61" s="42">
        <f>H61/G61</f>
        <v>0.80055147058823517</v>
      </c>
      <c r="J61" s="8"/>
      <c r="K61" s="8"/>
      <c r="L61" s="8"/>
      <c r="M61" s="9"/>
    </row>
    <row r="62" spans="1:13" ht="90" customHeight="1">
      <c r="A62" s="26" t="s">
        <v>293</v>
      </c>
      <c r="B62" s="1" t="s">
        <v>64</v>
      </c>
      <c r="C62" s="22">
        <v>45455</v>
      </c>
      <c r="D62" s="1" t="s">
        <v>350</v>
      </c>
      <c r="E62" s="23">
        <v>1360005001816</v>
      </c>
      <c r="F62" s="6" t="s">
        <v>16</v>
      </c>
      <c r="G62" s="32" t="s">
        <v>17</v>
      </c>
      <c r="H62" s="47" t="s">
        <v>33</v>
      </c>
      <c r="I62" s="33" t="s">
        <v>17</v>
      </c>
      <c r="J62" s="8"/>
      <c r="K62" s="8"/>
      <c r="L62" s="8"/>
      <c r="M62" s="9"/>
    </row>
    <row r="63" spans="1:13" ht="90" customHeight="1">
      <c r="A63" s="26" t="s">
        <v>294</v>
      </c>
      <c r="B63" s="1" t="s">
        <v>64</v>
      </c>
      <c r="C63" s="22">
        <v>45456</v>
      </c>
      <c r="D63" s="1" t="s">
        <v>351</v>
      </c>
      <c r="E63" s="23">
        <v>7290801005328</v>
      </c>
      <c r="F63" s="6" t="s">
        <v>16</v>
      </c>
      <c r="G63" s="32" t="s">
        <v>17</v>
      </c>
      <c r="H63" s="38">
        <v>4829000</v>
      </c>
      <c r="I63" s="33" t="s">
        <v>17</v>
      </c>
      <c r="J63" s="8"/>
      <c r="K63" s="8"/>
      <c r="L63" s="8"/>
      <c r="M63" s="9"/>
    </row>
    <row r="64" spans="1:13" ht="90" customHeight="1">
      <c r="A64" s="26" t="s">
        <v>306</v>
      </c>
      <c r="B64" s="1" t="s">
        <v>186</v>
      </c>
      <c r="C64" s="22">
        <v>45475</v>
      </c>
      <c r="D64" s="1" t="s">
        <v>189</v>
      </c>
      <c r="E64" s="45">
        <v>6180001036144</v>
      </c>
      <c r="F64" s="6" t="s">
        <v>15</v>
      </c>
      <c r="G64" s="32">
        <f>18340000*1.1</f>
        <v>20174000</v>
      </c>
      <c r="H64" s="46">
        <f>14650000*1.1</f>
        <v>16115000.000000002</v>
      </c>
      <c r="I64" s="42">
        <f>H64/G64</f>
        <v>0.7988004362050164</v>
      </c>
      <c r="J64" s="8"/>
      <c r="K64" s="8"/>
      <c r="L64" s="8"/>
      <c r="M64" s="9"/>
    </row>
    <row r="65" spans="1:13" ht="90" customHeight="1">
      <c r="A65" s="26" t="s">
        <v>335</v>
      </c>
      <c r="B65" s="1" t="s">
        <v>321</v>
      </c>
      <c r="C65" s="22">
        <v>45478</v>
      </c>
      <c r="D65" s="1" t="s">
        <v>327</v>
      </c>
      <c r="E65" s="23">
        <v>4330001000103</v>
      </c>
      <c r="F65" s="6" t="s">
        <v>334</v>
      </c>
      <c r="G65" s="32" t="s">
        <v>17</v>
      </c>
      <c r="H65" s="38">
        <v>2805000</v>
      </c>
      <c r="I65" s="32" t="s">
        <v>17</v>
      </c>
      <c r="J65" s="8"/>
      <c r="K65" s="8"/>
      <c r="L65" s="8"/>
      <c r="M65" s="9"/>
    </row>
    <row r="66" spans="1:13" ht="90" customHeight="1">
      <c r="A66" s="26" t="s">
        <v>307</v>
      </c>
      <c r="B66" s="1" t="s">
        <v>60</v>
      </c>
      <c r="C66" s="22">
        <v>45481</v>
      </c>
      <c r="D66" s="1" t="s">
        <v>308</v>
      </c>
      <c r="E66" s="45">
        <v>9120001072753</v>
      </c>
      <c r="F66" s="6" t="s">
        <v>50</v>
      </c>
      <c r="G66" s="32">
        <f>15570000*1.1</f>
        <v>17127000</v>
      </c>
      <c r="H66" s="46">
        <f>11500000*1.1</f>
        <v>12650000.000000002</v>
      </c>
      <c r="I66" s="42">
        <f>H66/G66</f>
        <v>0.73859987154784856</v>
      </c>
      <c r="J66" s="8"/>
      <c r="K66" s="8"/>
      <c r="L66" s="8"/>
      <c r="M66" s="9"/>
    </row>
    <row r="67" spans="1:13" ht="90" customHeight="1">
      <c r="A67" s="26" t="s">
        <v>336</v>
      </c>
      <c r="B67" s="1" t="s">
        <v>321</v>
      </c>
      <c r="C67" s="22">
        <v>45481</v>
      </c>
      <c r="D67" s="1" t="s">
        <v>328</v>
      </c>
      <c r="E67" s="23">
        <v>7360001008578</v>
      </c>
      <c r="F67" s="6" t="s">
        <v>333</v>
      </c>
      <c r="G67" s="32" t="s">
        <v>17</v>
      </c>
      <c r="H67" s="38">
        <v>3092730</v>
      </c>
      <c r="I67" s="32" t="s">
        <v>17</v>
      </c>
      <c r="J67" s="8"/>
      <c r="K67" s="8"/>
      <c r="L67" s="8"/>
      <c r="M67" s="9"/>
    </row>
    <row r="68" spans="1:13" ht="90" customHeight="1">
      <c r="A68" s="26" t="s">
        <v>337</v>
      </c>
      <c r="B68" s="1" t="s">
        <v>321</v>
      </c>
      <c r="C68" s="22">
        <v>45481</v>
      </c>
      <c r="D68" s="1" t="s">
        <v>329</v>
      </c>
      <c r="E68" s="23">
        <v>5360001009289</v>
      </c>
      <c r="F68" s="6" t="s">
        <v>333</v>
      </c>
      <c r="G68" s="32" t="s">
        <v>17</v>
      </c>
      <c r="H68" s="38">
        <v>6273819</v>
      </c>
      <c r="I68" s="32" t="s">
        <v>17</v>
      </c>
      <c r="J68" s="8"/>
      <c r="K68" s="8"/>
      <c r="L68" s="8"/>
      <c r="M68" s="9"/>
    </row>
    <row r="69" spans="1:13" ht="90" customHeight="1">
      <c r="A69" s="26" t="s">
        <v>342</v>
      </c>
      <c r="B69" s="1" t="s">
        <v>321</v>
      </c>
      <c r="C69" s="22">
        <v>45482</v>
      </c>
      <c r="D69" s="1" t="s">
        <v>326</v>
      </c>
      <c r="E69" s="23">
        <v>1010001000220</v>
      </c>
      <c r="F69" s="6" t="s">
        <v>333</v>
      </c>
      <c r="G69" s="32" t="s">
        <v>17</v>
      </c>
      <c r="H69" s="38">
        <v>5390000</v>
      </c>
      <c r="I69" s="32" t="s">
        <v>343</v>
      </c>
      <c r="J69" s="8"/>
      <c r="K69" s="8"/>
      <c r="L69" s="8"/>
      <c r="M69" s="9"/>
    </row>
    <row r="70" spans="1:13" ht="90" customHeight="1">
      <c r="A70" s="26" t="s">
        <v>295</v>
      </c>
      <c r="B70" s="1" t="s">
        <v>64</v>
      </c>
      <c r="C70" s="22">
        <v>45490</v>
      </c>
      <c r="D70" s="1" t="s">
        <v>352</v>
      </c>
      <c r="E70" s="23">
        <v>5360001010486</v>
      </c>
      <c r="F70" s="6" t="s">
        <v>15</v>
      </c>
      <c r="G70" s="32" t="s">
        <v>17</v>
      </c>
      <c r="H70" s="38">
        <v>3780371</v>
      </c>
      <c r="I70" s="33" t="s">
        <v>17</v>
      </c>
      <c r="J70" s="8"/>
      <c r="K70" s="8"/>
      <c r="L70" s="8"/>
      <c r="M70" s="9"/>
    </row>
    <row r="71" spans="1:13" ht="90" customHeight="1">
      <c r="A71" s="26" t="s">
        <v>296</v>
      </c>
      <c r="B71" s="1" t="s">
        <v>64</v>
      </c>
      <c r="C71" s="22">
        <v>45492</v>
      </c>
      <c r="D71" s="1" t="s">
        <v>353</v>
      </c>
      <c r="E71" s="23">
        <v>4120001244704</v>
      </c>
      <c r="F71" s="6" t="s">
        <v>16</v>
      </c>
      <c r="G71" s="32" t="s">
        <v>17</v>
      </c>
      <c r="H71" s="38">
        <v>1234200</v>
      </c>
      <c r="I71" s="33" t="s">
        <v>17</v>
      </c>
      <c r="J71" s="8"/>
      <c r="K71" s="8"/>
      <c r="L71" s="8"/>
      <c r="M71" s="9"/>
    </row>
    <row r="72" spans="1:13" ht="90" customHeight="1">
      <c r="A72" s="26" t="s">
        <v>338</v>
      </c>
      <c r="B72" s="1" t="s">
        <v>321</v>
      </c>
      <c r="C72" s="22">
        <v>45496</v>
      </c>
      <c r="D72" s="1" t="s">
        <v>330</v>
      </c>
      <c r="E72" s="23">
        <v>7360001005501</v>
      </c>
      <c r="F72" s="6" t="s">
        <v>333</v>
      </c>
      <c r="G72" s="32" t="s">
        <v>17</v>
      </c>
      <c r="H72" s="38">
        <v>5023700</v>
      </c>
      <c r="I72" s="32" t="s">
        <v>17</v>
      </c>
      <c r="J72" s="8"/>
      <c r="K72" s="8"/>
      <c r="L72" s="8"/>
      <c r="M72" s="9"/>
    </row>
    <row r="73" spans="1:13" ht="90" customHeight="1">
      <c r="A73" s="26" t="s">
        <v>339</v>
      </c>
      <c r="B73" s="1" t="s">
        <v>321</v>
      </c>
      <c r="C73" s="22">
        <v>45499</v>
      </c>
      <c r="D73" s="1" t="s">
        <v>331</v>
      </c>
      <c r="E73" s="23">
        <v>5360001010486</v>
      </c>
      <c r="F73" s="6" t="s">
        <v>333</v>
      </c>
      <c r="G73" s="32" t="s">
        <v>17</v>
      </c>
      <c r="H73" s="38">
        <v>1962417</v>
      </c>
      <c r="I73" s="32" t="s">
        <v>17</v>
      </c>
      <c r="J73" s="8"/>
      <c r="K73" s="8"/>
      <c r="L73" s="8"/>
      <c r="M73" s="9"/>
    </row>
    <row r="74" spans="1:13" ht="90" customHeight="1">
      <c r="A74" s="26" t="s">
        <v>340</v>
      </c>
      <c r="B74" s="1" t="s">
        <v>321</v>
      </c>
      <c r="C74" s="22">
        <v>45499</v>
      </c>
      <c r="D74" s="1" t="s">
        <v>329</v>
      </c>
      <c r="E74" s="23">
        <v>5360001009289</v>
      </c>
      <c r="F74" s="6" t="s">
        <v>333</v>
      </c>
      <c r="G74" s="32" t="s">
        <v>17</v>
      </c>
      <c r="H74" s="38">
        <v>1781373</v>
      </c>
      <c r="I74" s="32" t="s">
        <v>17</v>
      </c>
      <c r="J74" s="8"/>
      <c r="K74" s="8"/>
      <c r="L74" s="8"/>
      <c r="M74" s="9"/>
    </row>
    <row r="75" spans="1:13" ht="90" customHeight="1">
      <c r="A75" s="26" t="s">
        <v>341</v>
      </c>
      <c r="B75" s="1" t="s">
        <v>321</v>
      </c>
      <c r="C75" s="22">
        <v>45504</v>
      </c>
      <c r="D75" s="1" t="s">
        <v>332</v>
      </c>
      <c r="E75" s="23">
        <v>9360001030233</v>
      </c>
      <c r="F75" s="6" t="s">
        <v>333</v>
      </c>
      <c r="G75" s="32" t="s">
        <v>17</v>
      </c>
      <c r="H75" s="38">
        <v>4695700</v>
      </c>
      <c r="I75" s="32" t="s">
        <v>17</v>
      </c>
      <c r="J75" s="8"/>
      <c r="K75" s="8"/>
      <c r="L75" s="8"/>
      <c r="M75" s="9"/>
    </row>
    <row r="76" spans="1:13" ht="90" customHeight="1">
      <c r="A76" s="21" t="s">
        <v>418</v>
      </c>
      <c r="B76" s="1" t="s">
        <v>60</v>
      </c>
      <c r="C76" s="31">
        <v>45505</v>
      </c>
      <c r="D76" s="18" t="s">
        <v>419</v>
      </c>
      <c r="E76" s="41">
        <v>8360001002472</v>
      </c>
      <c r="F76" s="6" t="s">
        <v>47</v>
      </c>
      <c r="G76" s="32">
        <f>23470000*1.1</f>
        <v>25817000.000000004</v>
      </c>
      <c r="H76" s="46">
        <f>19000000*1.1</f>
        <v>20900000</v>
      </c>
      <c r="I76" s="42">
        <f>H76/G76</f>
        <v>0.80954409884959511</v>
      </c>
      <c r="J76" s="8"/>
      <c r="K76" s="8"/>
      <c r="L76" s="8"/>
      <c r="M76" s="9"/>
    </row>
    <row r="77" spans="1:13" ht="90" customHeight="1">
      <c r="A77" s="21" t="s">
        <v>416</v>
      </c>
      <c r="B77" s="1" t="s">
        <v>186</v>
      </c>
      <c r="C77" s="31">
        <v>45510</v>
      </c>
      <c r="D77" s="18" t="s">
        <v>417</v>
      </c>
      <c r="E77" s="41">
        <v>1130001011313</v>
      </c>
      <c r="F77" s="6" t="s">
        <v>50</v>
      </c>
      <c r="G77" s="32">
        <f>9470000*1.1</f>
        <v>10417000</v>
      </c>
      <c r="H77" s="46">
        <f>7690000*1.1</f>
        <v>8459000</v>
      </c>
      <c r="I77" s="42">
        <f>H77/G77</f>
        <v>0.81203801478352688</v>
      </c>
      <c r="J77" s="8"/>
      <c r="K77" s="8"/>
      <c r="L77" s="8"/>
      <c r="M77" s="9"/>
    </row>
    <row r="78" spans="1:13" ht="90" customHeight="1">
      <c r="A78" s="26" t="s">
        <v>357</v>
      </c>
      <c r="B78" s="1" t="s">
        <v>321</v>
      </c>
      <c r="C78" s="22">
        <v>45511</v>
      </c>
      <c r="D78" s="1" t="s">
        <v>358</v>
      </c>
      <c r="E78" s="23">
        <v>5360001009124</v>
      </c>
      <c r="F78" s="6" t="s">
        <v>16</v>
      </c>
      <c r="G78" s="32" t="s">
        <v>17</v>
      </c>
      <c r="H78" s="38">
        <v>3410000</v>
      </c>
      <c r="I78" s="32" t="s">
        <v>17</v>
      </c>
      <c r="J78" s="8"/>
      <c r="K78" s="8"/>
      <c r="L78" s="8"/>
      <c r="M78" s="9"/>
    </row>
    <row r="79" spans="1:13" ht="90" customHeight="1">
      <c r="A79" s="21" t="s">
        <v>420</v>
      </c>
      <c r="B79" s="1" t="s">
        <v>60</v>
      </c>
      <c r="C79" s="31">
        <v>45513</v>
      </c>
      <c r="D79" s="18" t="s">
        <v>63</v>
      </c>
      <c r="E79" s="41">
        <v>2180001039299</v>
      </c>
      <c r="F79" s="6" t="s">
        <v>47</v>
      </c>
      <c r="G79" s="32">
        <f>33310000*1.1</f>
        <v>36641000</v>
      </c>
      <c r="H79" s="46">
        <f>31000000*1.1</f>
        <v>34100000</v>
      </c>
      <c r="I79" s="42">
        <f>H79/G79</f>
        <v>0.9306514560192134</v>
      </c>
      <c r="J79" s="8"/>
      <c r="K79" s="8"/>
      <c r="L79" s="8"/>
      <c r="M79" s="9"/>
    </row>
    <row r="80" spans="1:13" ht="90" customHeight="1">
      <c r="A80" s="21" t="s">
        <v>423</v>
      </c>
      <c r="B80" s="1" t="s">
        <v>59</v>
      </c>
      <c r="C80" s="31">
        <v>45513</v>
      </c>
      <c r="D80" s="18" t="s">
        <v>187</v>
      </c>
      <c r="E80" s="41">
        <v>5130001017447</v>
      </c>
      <c r="F80" s="6" t="s">
        <v>47</v>
      </c>
      <c r="G80" s="32">
        <f>50960000*1.1</f>
        <v>56056000.000000007</v>
      </c>
      <c r="H80" s="46">
        <f>50900000*1.1</f>
        <v>55990000.000000007</v>
      </c>
      <c r="I80" s="42">
        <f>H80/G80</f>
        <v>0.99882260596546313</v>
      </c>
      <c r="J80" s="8"/>
      <c r="K80" s="8"/>
      <c r="L80" s="8"/>
      <c r="M80" s="9"/>
    </row>
    <row r="81" spans="1:13" ht="90" customHeight="1">
      <c r="A81" s="26" t="s">
        <v>359</v>
      </c>
      <c r="B81" s="1" t="s">
        <v>321</v>
      </c>
      <c r="C81" s="22">
        <v>45525</v>
      </c>
      <c r="D81" s="1" t="s">
        <v>352</v>
      </c>
      <c r="E81" s="23">
        <v>5360001010486</v>
      </c>
      <c r="F81" s="6" t="s">
        <v>333</v>
      </c>
      <c r="G81" s="32" t="s">
        <v>17</v>
      </c>
      <c r="H81" s="38">
        <v>3657920</v>
      </c>
      <c r="I81" s="32" t="s">
        <v>17</v>
      </c>
      <c r="J81" s="8"/>
      <c r="K81" s="8"/>
      <c r="L81" s="8"/>
      <c r="M81" s="9"/>
    </row>
    <row r="82" spans="1:13" ht="90" customHeight="1">
      <c r="A82" s="26" t="s">
        <v>360</v>
      </c>
      <c r="B82" s="1" t="s">
        <v>321</v>
      </c>
      <c r="C82" s="22">
        <v>45526</v>
      </c>
      <c r="D82" s="1" t="s">
        <v>361</v>
      </c>
      <c r="E82" s="23">
        <v>7010401023055</v>
      </c>
      <c r="F82" s="6" t="s">
        <v>333</v>
      </c>
      <c r="G82" s="32" t="s">
        <v>17</v>
      </c>
      <c r="H82" s="38">
        <v>6380000</v>
      </c>
      <c r="I82" s="32" t="s">
        <v>17</v>
      </c>
      <c r="J82" s="8"/>
      <c r="K82" s="8"/>
      <c r="L82" s="8"/>
      <c r="M82" s="9"/>
    </row>
    <row r="83" spans="1:13" ht="90" customHeight="1">
      <c r="A83" s="26" t="s">
        <v>362</v>
      </c>
      <c r="B83" s="1" t="s">
        <v>321</v>
      </c>
      <c r="C83" s="22">
        <v>45531</v>
      </c>
      <c r="D83" s="1" t="s">
        <v>363</v>
      </c>
      <c r="E83" s="23">
        <v>5360001010486</v>
      </c>
      <c r="F83" s="6" t="s">
        <v>333</v>
      </c>
      <c r="G83" s="32" t="s">
        <v>17</v>
      </c>
      <c r="H83" s="38">
        <v>3100840</v>
      </c>
      <c r="I83" s="32" t="s">
        <v>17</v>
      </c>
      <c r="J83" s="8"/>
      <c r="K83" s="8"/>
      <c r="L83" s="8"/>
      <c r="M83" s="9"/>
    </row>
    <row r="84" spans="1:13" ht="90" customHeight="1">
      <c r="A84" s="21" t="s">
        <v>421</v>
      </c>
      <c r="B84" s="1" t="s">
        <v>60</v>
      </c>
      <c r="C84" s="31">
        <v>45531</v>
      </c>
      <c r="D84" s="18" t="s">
        <v>422</v>
      </c>
      <c r="E84" s="41">
        <v>1360001001522</v>
      </c>
      <c r="F84" s="6" t="s">
        <v>47</v>
      </c>
      <c r="G84" s="32">
        <f>6700000*1.1</f>
        <v>7370000.0000000009</v>
      </c>
      <c r="H84" s="46">
        <f>6650000*1.1</f>
        <v>7315000.0000000009</v>
      </c>
      <c r="I84" s="42">
        <f>H84/G84</f>
        <v>0.9925373134328358</v>
      </c>
      <c r="J84" s="8"/>
      <c r="K84" s="8"/>
      <c r="L84" s="8"/>
      <c r="M84" s="9"/>
    </row>
    <row r="85" spans="1:13" ht="90" customHeight="1">
      <c r="A85" s="26" t="s">
        <v>364</v>
      </c>
      <c r="B85" s="1" t="s">
        <v>321</v>
      </c>
      <c r="C85" s="22">
        <v>45532</v>
      </c>
      <c r="D85" s="1" t="s">
        <v>365</v>
      </c>
      <c r="E85" s="23">
        <v>5360001000413</v>
      </c>
      <c r="F85" s="6" t="s">
        <v>16</v>
      </c>
      <c r="G85" s="32" t="s">
        <v>17</v>
      </c>
      <c r="H85" s="38">
        <v>87457788</v>
      </c>
      <c r="I85" s="32" t="s">
        <v>17</v>
      </c>
      <c r="J85" s="8"/>
      <c r="K85" s="8"/>
      <c r="L85" s="8"/>
      <c r="M85" s="9"/>
    </row>
    <row r="86" spans="1:13" ht="90" customHeight="1">
      <c r="A86" s="26" t="s">
        <v>366</v>
      </c>
      <c r="B86" s="1" t="s">
        <v>321</v>
      </c>
      <c r="C86" s="22">
        <v>45533</v>
      </c>
      <c r="D86" s="1" t="s">
        <v>367</v>
      </c>
      <c r="E86" s="23">
        <v>6360001019279</v>
      </c>
      <c r="F86" s="6" t="s">
        <v>16</v>
      </c>
      <c r="G86" s="32" t="s">
        <v>17</v>
      </c>
      <c r="H86" s="38">
        <v>1815000</v>
      </c>
      <c r="I86" s="32" t="s">
        <v>17</v>
      </c>
      <c r="J86" s="8"/>
      <c r="K86" s="8"/>
      <c r="L86" s="8"/>
      <c r="M86" s="9"/>
    </row>
    <row r="87" spans="1:13" ht="90" customHeight="1">
      <c r="A87" s="37" t="s">
        <v>368</v>
      </c>
      <c r="B87" s="1" t="s">
        <v>321</v>
      </c>
      <c r="C87" s="22">
        <v>45537</v>
      </c>
      <c r="D87" s="1" t="s">
        <v>369</v>
      </c>
      <c r="E87" s="23">
        <v>2010001155749</v>
      </c>
      <c r="F87" s="6" t="s">
        <v>333</v>
      </c>
      <c r="G87" s="32" t="s">
        <v>17</v>
      </c>
      <c r="H87" s="38">
        <v>7700000</v>
      </c>
      <c r="I87" s="32" t="s">
        <v>17</v>
      </c>
      <c r="J87" s="8"/>
      <c r="K87" s="8"/>
      <c r="L87" s="8"/>
      <c r="M87" s="9"/>
    </row>
    <row r="88" spans="1:13" ht="90" customHeight="1">
      <c r="A88" s="26" t="s">
        <v>370</v>
      </c>
      <c r="B88" s="1" t="s">
        <v>321</v>
      </c>
      <c r="C88" s="22">
        <v>45539</v>
      </c>
      <c r="D88" s="1" t="s">
        <v>371</v>
      </c>
      <c r="E88" s="23">
        <v>1360001004954</v>
      </c>
      <c r="F88" s="6" t="s">
        <v>16</v>
      </c>
      <c r="G88" s="32" t="s">
        <v>17</v>
      </c>
      <c r="H88" s="38">
        <v>1672660</v>
      </c>
      <c r="I88" s="32" t="s">
        <v>17</v>
      </c>
      <c r="J88" s="8"/>
      <c r="K88" s="8"/>
      <c r="L88" s="8"/>
      <c r="M88" s="9"/>
    </row>
    <row r="89" spans="1:13" ht="90" customHeight="1">
      <c r="A89" s="26" t="s">
        <v>372</v>
      </c>
      <c r="B89" s="1" t="s">
        <v>321</v>
      </c>
      <c r="C89" s="22">
        <v>45541</v>
      </c>
      <c r="D89" s="1" t="s">
        <v>373</v>
      </c>
      <c r="E89" s="23">
        <v>8360001009195</v>
      </c>
      <c r="F89" s="6" t="s">
        <v>16</v>
      </c>
      <c r="G89" s="32" t="s">
        <v>17</v>
      </c>
      <c r="H89" s="38">
        <v>7173540</v>
      </c>
      <c r="I89" s="32" t="s">
        <v>17</v>
      </c>
      <c r="J89" s="8"/>
      <c r="K89" s="8"/>
      <c r="L89" s="8"/>
      <c r="M89" s="9"/>
    </row>
    <row r="90" spans="1:13" ht="90" customHeight="1">
      <c r="A90" s="26" t="s">
        <v>374</v>
      </c>
      <c r="B90" s="1" t="s">
        <v>321</v>
      </c>
      <c r="C90" s="22">
        <v>45541</v>
      </c>
      <c r="D90" s="1" t="s">
        <v>375</v>
      </c>
      <c r="E90" s="23">
        <v>6011501006529</v>
      </c>
      <c r="F90" s="6" t="s">
        <v>333</v>
      </c>
      <c r="G90" s="32" t="s">
        <v>17</v>
      </c>
      <c r="H90" s="38">
        <v>5470894</v>
      </c>
      <c r="I90" s="32" t="s">
        <v>17</v>
      </c>
      <c r="J90" s="8"/>
      <c r="K90" s="8"/>
      <c r="L90" s="8"/>
      <c r="M90" s="9"/>
    </row>
    <row r="91" spans="1:13" ht="90" customHeight="1">
      <c r="A91" s="26" t="s">
        <v>376</v>
      </c>
      <c r="B91" s="1" t="s">
        <v>321</v>
      </c>
      <c r="C91" s="22">
        <v>45541</v>
      </c>
      <c r="D91" s="1" t="s">
        <v>377</v>
      </c>
      <c r="E91" s="23">
        <v>9011401005058</v>
      </c>
      <c r="F91" s="6" t="s">
        <v>16</v>
      </c>
      <c r="G91" s="32" t="s">
        <v>17</v>
      </c>
      <c r="H91" s="38">
        <v>6224196</v>
      </c>
      <c r="I91" s="32" t="s">
        <v>17</v>
      </c>
      <c r="J91" s="8"/>
      <c r="K91" s="8"/>
      <c r="L91" s="8"/>
      <c r="M91" s="9"/>
    </row>
    <row r="92" spans="1:13" ht="90" customHeight="1">
      <c r="A92" s="26" t="s">
        <v>388</v>
      </c>
      <c r="B92" s="1" t="s">
        <v>321</v>
      </c>
      <c r="C92" s="22">
        <v>45541</v>
      </c>
      <c r="D92" s="1" t="s">
        <v>20</v>
      </c>
      <c r="E92" s="23">
        <v>1010405002003</v>
      </c>
      <c r="F92" s="6" t="s">
        <v>16</v>
      </c>
      <c r="G92" s="32" t="s">
        <v>17</v>
      </c>
      <c r="H92" s="38">
        <v>16016000</v>
      </c>
      <c r="I92" s="32" t="s">
        <v>17</v>
      </c>
      <c r="J92" s="8"/>
      <c r="K92" s="8"/>
      <c r="L92" s="8"/>
      <c r="M92" s="9"/>
    </row>
    <row r="93" spans="1:13" ht="90" customHeight="1">
      <c r="A93" s="26" t="s">
        <v>378</v>
      </c>
      <c r="B93" s="1" t="s">
        <v>321</v>
      </c>
      <c r="C93" s="22">
        <v>45545</v>
      </c>
      <c r="D93" s="1" t="s">
        <v>379</v>
      </c>
      <c r="E93" s="23">
        <v>7290001006952</v>
      </c>
      <c r="F93" s="6" t="s">
        <v>16</v>
      </c>
      <c r="G93" s="32" t="s">
        <v>17</v>
      </c>
      <c r="H93" s="38">
        <v>43450000</v>
      </c>
      <c r="I93" s="32" t="s">
        <v>17</v>
      </c>
      <c r="J93" s="8"/>
      <c r="K93" s="8"/>
      <c r="L93" s="8"/>
      <c r="M93" s="9"/>
    </row>
    <row r="94" spans="1:13" ht="90" customHeight="1">
      <c r="A94" s="26" t="s">
        <v>380</v>
      </c>
      <c r="B94" s="1" t="s">
        <v>321</v>
      </c>
      <c r="C94" s="22">
        <v>45545</v>
      </c>
      <c r="D94" s="1" t="s">
        <v>381</v>
      </c>
      <c r="E94" s="23">
        <v>8013201000173</v>
      </c>
      <c r="F94" s="6" t="s">
        <v>16</v>
      </c>
      <c r="G94" s="32" t="s">
        <v>17</v>
      </c>
      <c r="H94" s="38">
        <v>10670000</v>
      </c>
      <c r="I94" s="32" t="s">
        <v>17</v>
      </c>
      <c r="J94" s="8"/>
      <c r="K94" s="8"/>
      <c r="L94" s="8"/>
      <c r="M94" s="9"/>
    </row>
    <row r="95" spans="1:13" ht="90" customHeight="1">
      <c r="A95" s="26" t="s">
        <v>382</v>
      </c>
      <c r="B95" s="1" t="s">
        <v>321</v>
      </c>
      <c r="C95" s="22">
        <v>45548</v>
      </c>
      <c r="D95" s="1" t="s">
        <v>383</v>
      </c>
      <c r="E95" s="23">
        <v>2360001011867</v>
      </c>
      <c r="F95" s="6" t="s">
        <v>16</v>
      </c>
      <c r="G95" s="32" t="s">
        <v>17</v>
      </c>
      <c r="H95" s="38">
        <v>2382600</v>
      </c>
      <c r="I95" s="32" t="s">
        <v>17</v>
      </c>
      <c r="J95" s="8"/>
      <c r="K95" s="8"/>
      <c r="L95" s="8"/>
      <c r="M95" s="9"/>
    </row>
    <row r="96" spans="1:13" ht="90" customHeight="1">
      <c r="A96" s="26" t="s">
        <v>384</v>
      </c>
      <c r="B96" s="1" t="s">
        <v>321</v>
      </c>
      <c r="C96" s="22">
        <v>45553</v>
      </c>
      <c r="D96" s="1" t="s">
        <v>21</v>
      </c>
      <c r="E96" s="23">
        <v>8360005000621</v>
      </c>
      <c r="F96" s="6" t="s">
        <v>16</v>
      </c>
      <c r="G96" s="32" t="s">
        <v>17</v>
      </c>
      <c r="H96" s="38">
        <v>36168000</v>
      </c>
      <c r="I96" s="32" t="s">
        <v>17</v>
      </c>
      <c r="J96" s="8"/>
      <c r="K96" s="8"/>
      <c r="L96" s="8"/>
      <c r="M96" s="9"/>
    </row>
    <row r="97" spans="1:13" ht="90" customHeight="1">
      <c r="A97" s="21" t="s">
        <v>424</v>
      </c>
      <c r="B97" s="1" t="s">
        <v>59</v>
      </c>
      <c r="C97" s="31">
        <v>45553</v>
      </c>
      <c r="D97" s="18" t="s">
        <v>425</v>
      </c>
      <c r="E97" s="41">
        <v>7180001027679</v>
      </c>
      <c r="F97" s="6" t="s">
        <v>50</v>
      </c>
      <c r="G97" s="32">
        <f>12960000*1.1</f>
        <v>14256000.000000002</v>
      </c>
      <c r="H97" s="46">
        <f>10445000*1.1</f>
        <v>11489500</v>
      </c>
      <c r="I97" s="42">
        <f>H97/G97</f>
        <v>0.80594135802469125</v>
      </c>
      <c r="J97" s="8"/>
      <c r="K97" s="8"/>
      <c r="L97" s="8"/>
      <c r="M97" s="9"/>
    </row>
    <row r="98" spans="1:13" ht="90" customHeight="1">
      <c r="A98" s="26" t="s">
        <v>385</v>
      </c>
      <c r="B98" s="1" t="s">
        <v>321</v>
      </c>
      <c r="C98" s="22">
        <v>45555</v>
      </c>
      <c r="D98" s="1" t="s">
        <v>358</v>
      </c>
      <c r="E98" s="23">
        <v>5360001009124</v>
      </c>
      <c r="F98" s="6" t="s">
        <v>16</v>
      </c>
      <c r="G98" s="32" t="s">
        <v>17</v>
      </c>
      <c r="H98" s="50">
        <v>8195000</v>
      </c>
      <c r="I98" s="32" t="s">
        <v>17</v>
      </c>
      <c r="J98" s="8"/>
      <c r="K98" s="8"/>
      <c r="L98" s="8"/>
      <c r="M98" s="9"/>
    </row>
    <row r="99" spans="1:13" ht="90" customHeight="1">
      <c r="A99" s="26" t="s">
        <v>386</v>
      </c>
      <c r="B99" s="1" t="s">
        <v>321</v>
      </c>
      <c r="C99" s="48">
        <v>45559</v>
      </c>
      <c r="D99" s="1" t="s">
        <v>387</v>
      </c>
      <c r="E99" s="23">
        <v>6010005018675</v>
      </c>
      <c r="F99" s="6" t="s">
        <v>16</v>
      </c>
      <c r="G99" s="32" t="s">
        <v>17</v>
      </c>
      <c r="H99" s="38">
        <v>2970000</v>
      </c>
      <c r="I99" s="32" t="s">
        <v>17</v>
      </c>
      <c r="J99" s="8"/>
      <c r="K99" s="8"/>
      <c r="L99" s="8"/>
      <c r="M99" s="9"/>
    </row>
    <row r="100" spans="1:13" ht="90" customHeight="1">
      <c r="A100" s="26" t="s">
        <v>430</v>
      </c>
      <c r="B100" s="1" t="s">
        <v>321</v>
      </c>
      <c r="C100" s="52">
        <v>45568</v>
      </c>
      <c r="D100" s="1" t="s">
        <v>431</v>
      </c>
      <c r="E100" s="23">
        <v>6360001004909</v>
      </c>
      <c r="F100" s="6" t="s">
        <v>333</v>
      </c>
      <c r="G100" s="32" t="s">
        <v>17</v>
      </c>
      <c r="H100" s="38">
        <v>7262750</v>
      </c>
      <c r="I100" s="32" t="s">
        <v>17</v>
      </c>
      <c r="J100" s="8"/>
      <c r="K100" s="8"/>
      <c r="L100" s="8"/>
      <c r="M100" s="9"/>
    </row>
    <row r="101" spans="1:13" ht="90" customHeight="1">
      <c r="A101" s="26" t="s">
        <v>432</v>
      </c>
      <c r="B101" s="1" t="s">
        <v>321</v>
      </c>
      <c r="C101" s="52">
        <v>45573</v>
      </c>
      <c r="D101" s="1" t="s">
        <v>433</v>
      </c>
      <c r="E101" s="23">
        <v>6010101000512</v>
      </c>
      <c r="F101" s="6" t="s">
        <v>16</v>
      </c>
      <c r="G101" s="32" t="s">
        <v>17</v>
      </c>
      <c r="H101" s="38">
        <v>2618000</v>
      </c>
      <c r="I101" s="32" t="s">
        <v>17</v>
      </c>
      <c r="J101" s="8"/>
      <c r="K101" s="8"/>
      <c r="L101" s="8"/>
      <c r="M101" s="9"/>
    </row>
    <row r="102" spans="1:13" ht="90" customHeight="1">
      <c r="A102" s="26" t="s">
        <v>435</v>
      </c>
      <c r="B102" s="1" t="s">
        <v>321</v>
      </c>
      <c r="C102" s="52">
        <v>45595</v>
      </c>
      <c r="D102" s="1" t="s">
        <v>166</v>
      </c>
      <c r="E102" s="23">
        <v>3010401089133</v>
      </c>
      <c r="F102" s="6" t="s">
        <v>16</v>
      </c>
      <c r="G102" s="32" t="s">
        <v>17</v>
      </c>
      <c r="H102" s="50">
        <v>14190000</v>
      </c>
      <c r="I102" s="32" t="s">
        <v>17</v>
      </c>
      <c r="J102" s="8"/>
      <c r="K102" s="8"/>
      <c r="L102" s="8"/>
      <c r="M102" s="9"/>
    </row>
    <row r="103" spans="1:13" ht="90" customHeight="1">
      <c r="A103" s="26" t="s">
        <v>434</v>
      </c>
      <c r="B103" s="1" t="s">
        <v>321</v>
      </c>
      <c r="C103" s="52">
        <v>45610</v>
      </c>
      <c r="D103" s="1" t="s">
        <v>166</v>
      </c>
      <c r="E103" s="23">
        <v>3010401089133</v>
      </c>
      <c r="F103" s="6" t="s">
        <v>16</v>
      </c>
      <c r="G103" s="32">
        <v>13860660</v>
      </c>
      <c r="H103" s="38">
        <v>13695000</v>
      </c>
      <c r="I103" s="42">
        <f>H103/G103</f>
        <v>0.98804818818151519</v>
      </c>
      <c r="J103" s="8"/>
      <c r="K103" s="8"/>
      <c r="L103" s="8"/>
      <c r="M103" s="9"/>
    </row>
    <row r="104" spans="1:13" ht="90" customHeight="1">
      <c r="A104" s="26" t="s">
        <v>436</v>
      </c>
      <c r="B104" s="1" t="s">
        <v>321</v>
      </c>
      <c r="C104" s="52">
        <v>45624</v>
      </c>
      <c r="D104" s="1" t="s">
        <v>437</v>
      </c>
      <c r="E104" s="23">
        <v>3013301015869</v>
      </c>
      <c r="F104" s="6" t="s">
        <v>16</v>
      </c>
      <c r="G104" s="32" t="s">
        <v>17</v>
      </c>
      <c r="H104" s="50">
        <v>1072500</v>
      </c>
      <c r="I104" s="32" t="s">
        <v>17</v>
      </c>
      <c r="J104" s="8"/>
      <c r="K104" s="8"/>
      <c r="L104" s="8"/>
      <c r="M104" s="9"/>
    </row>
    <row r="105" spans="1:13" ht="90" customHeight="1">
      <c r="A105" s="26" t="s">
        <v>450</v>
      </c>
      <c r="B105" s="1" t="s">
        <v>321</v>
      </c>
      <c r="C105" s="54">
        <v>45644</v>
      </c>
      <c r="D105" s="1" t="s">
        <v>451</v>
      </c>
      <c r="E105" s="23">
        <v>9360002016545</v>
      </c>
      <c r="F105" s="6" t="s">
        <v>16</v>
      </c>
      <c r="G105" s="32" t="s">
        <v>17</v>
      </c>
      <c r="H105" s="38">
        <v>14630000</v>
      </c>
      <c r="I105" s="32" t="s">
        <v>17</v>
      </c>
      <c r="J105" s="8"/>
      <c r="K105" s="8"/>
      <c r="L105" s="8"/>
      <c r="M105" s="9"/>
    </row>
    <row r="106" spans="1:13" ht="90" customHeight="1">
      <c r="A106" s="26" t="s">
        <v>452</v>
      </c>
      <c r="B106" s="1" t="s">
        <v>321</v>
      </c>
      <c r="C106" s="54">
        <v>45646</v>
      </c>
      <c r="D106" s="1" t="s">
        <v>453</v>
      </c>
      <c r="E106" s="23">
        <v>5010401071972</v>
      </c>
      <c r="F106" s="6" t="s">
        <v>16</v>
      </c>
      <c r="G106" s="32" t="s">
        <v>17</v>
      </c>
      <c r="H106" s="38">
        <v>2392500</v>
      </c>
      <c r="I106" s="32" t="s">
        <v>17</v>
      </c>
      <c r="J106" s="8"/>
      <c r="K106" s="8"/>
      <c r="L106" s="8"/>
      <c r="M106" s="9"/>
    </row>
    <row r="107" spans="1:13" ht="90" customHeight="1">
      <c r="A107" s="26" t="s">
        <v>454</v>
      </c>
      <c r="B107" s="1" t="s">
        <v>321</v>
      </c>
      <c r="C107" s="54">
        <v>45646</v>
      </c>
      <c r="D107" s="1" t="s">
        <v>455</v>
      </c>
      <c r="E107" s="23">
        <v>5010901000539</v>
      </c>
      <c r="F107" s="6" t="s">
        <v>16</v>
      </c>
      <c r="G107" s="32" t="s">
        <v>17</v>
      </c>
      <c r="H107" s="50">
        <v>541640</v>
      </c>
      <c r="I107" s="32" t="s">
        <v>17</v>
      </c>
      <c r="J107" s="8"/>
      <c r="K107" s="8"/>
      <c r="L107" s="8"/>
      <c r="M107" s="9"/>
    </row>
    <row r="108" spans="1:13" ht="90" customHeight="1">
      <c r="A108" s="26" t="s">
        <v>456</v>
      </c>
      <c r="B108" s="1" t="s">
        <v>321</v>
      </c>
      <c r="C108" s="54">
        <v>45674</v>
      </c>
      <c r="D108" s="1" t="s">
        <v>457</v>
      </c>
      <c r="E108" s="23">
        <v>6360001001823</v>
      </c>
      <c r="F108" s="6" t="s">
        <v>16</v>
      </c>
      <c r="G108" s="32" t="s">
        <v>17</v>
      </c>
      <c r="H108" s="38">
        <v>1661000</v>
      </c>
      <c r="I108" s="32" t="s">
        <v>17</v>
      </c>
      <c r="J108" s="8"/>
      <c r="K108" s="8"/>
      <c r="L108" s="8"/>
      <c r="M108" s="9"/>
    </row>
    <row r="109" spans="1:13" ht="90" customHeight="1">
      <c r="A109" s="26" t="s">
        <v>458</v>
      </c>
      <c r="B109" s="1" t="s">
        <v>321</v>
      </c>
      <c r="C109" s="54">
        <v>45674</v>
      </c>
      <c r="D109" s="1" t="s">
        <v>459</v>
      </c>
      <c r="E109" s="23">
        <v>5360001029031</v>
      </c>
      <c r="F109" s="6" t="s">
        <v>16</v>
      </c>
      <c r="G109" s="32" t="s">
        <v>17</v>
      </c>
      <c r="H109" s="38">
        <v>3080000</v>
      </c>
      <c r="I109" s="32" t="s">
        <v>17</v>
      </c>
      <c r="J109" s="8"/>
      <c r="K109" s="8"/>
      <c r="L109" s="8"/>
      <c r="M109" s="9"/>
    </row>
    <row r="110" spans="1:13" ht="90" customHeight="1">
      <c r="A110" s="26" t="s">
        <v>460</v>
      </c>
      <c r="B110" s="1" t="s">
        <v>321</v>
      </c>
      <c r="C110" s="52">
        <v>45688</v>
      </c>
      <c r="D110" s="1" t="s">
        <v>291</v>
      </c>
      <c r="E110" s="23">
        <v>4360001008837</v>
      </c>
      <c r="F110" s="6" t="s">
        <v>16</v>
      </c>
      <c r="G110" s="32" t="s">
        <v>17</v>
      </c>
      <c r="H110" s="38">
        <v>7535000</v>
      </c>
      <c r="I110" s="32" t="s">
        <v>17</v>
      </c>
      <c r="J110" s="8"/>
      <c r="K110" s="8"/>
      <c r="L110" s="8"/>
      <c r="M110" s="9"/>
    </row>
    <row r="111" spans="1:13" ht="90" customHeight="1">
      <c r="A111" s="26" t="s">
        <v>462</v>
      </c>
      <c r="B111" s="1" t="s">
        <v>60</v>
      </c>
      <c r="C111" s="22">
        <v>45691</v>
      </c>
      <c r="D111" s="18" t="s">
        <v>422</v>
      </c>
      <c r="E111" s="41">
        <v>1360001001522</v>
      </c>
      <c r="F111" s="6" t="s">
        <v>50</v>
      </c>
      <c r="G111" s="32">
        <v>8624000</v>
      </c>
      <c r="H111" s="46">
        <v>8327000</v>
      </c>
      <c r="I111" s="42">
        <f>H111/G111</f>
        <v>0.96556122448979587</v>
      </c>
      <c r="J111" s="8"/>
      <c r="K111" s="8"/>
      <c r="L111" s="8"/>
      <c r="M111" s="9"/>
    </row>
    <row r="112" spans="1:13" ht="90" customHeight="1">
      <c r="A112" s="26" t="s">
        <v>468</v>
      </c>
      <c r="B112" s="1" t="s">
        <v>321</v>
      </c>
      <c r="C112" s="22">
        <v>45706</v>
      </c>
      <c r="D112" s="18" t="s">
        <v>469</v>
      </c>
      <c r="E112" s="41">
        <v>8330001002987</v>
      </c>
      <c r="F112" s="6" t="s">
        <v>16</v>
      </c>
      <c r="G112" s="32" t="s">
        <v>17</v>
      </c>
      <c r="H112" s="46">
        <v>5484600</v>
      </c>
      <c r="I112" s="32" t="s">
        <v>17</v>
      </c>
      <c r="J112" s="8"/>
      <c r="K112" s="8"/>
      <c r="L112" s="8"/>
      <c r="M112" s="9"/>
    </row>
    <row r="113" spans="1:13" ht="90" customHeight="1">
      <c r="A113" s="26" t="s">
        <v>464</v>
      </c>
      <c r="B113" s="1" t="s">
        <v>321</v>
      </c>
      <c r="C113" s="22">
        <v>45716</v>
      </c>
      <c r="D113" s="18" t="s">
        <v>466</v>
      </c>
      <c r="E113" s="41">
        <v>5290001037925</v>
      </c>
      <c r="F113" s="6" t="s">
        <v>467</v>
      </c>
      <c r="G113" s="32" t="s">
        <v>17</v>
      </c>
      <c r="H113" s="46">
        <v>8668000</v>
      </c>
      <c r="I113" s="32" t="s">
        <v>17</v>
      </c>
      <c r="J113" s="8"/>
      <c r="K113" s="8"/>
      <c r="L113" s="8"/>
      <c r="M113" s="9"/>
    </row>
    <row r="114" spans="1:13" ht="15" customHeight="1">
      <c r="A114" s="10" t="s">
        <v>49</v>
      </c>
      <c r="B114" s="10"/>
      <c r="C114" s="10"/>
      <c r="D114" s="10"/>
      <c r="E114" s="7"/>
      <c r="F114" s="10"/>
      <c r="G114" s="12"/>
      <c r="H114" s="12"/>
      <c r="I114" s="7"/>
      <c r="J114" s="10"/>
      <c r="K114" s="10"/>
      <c r="L114" s="10"/>
      <c r="M114" s="10"/>
    </row>
    <row r="115" spans="1:13" ht="15" customHeight="1">
      <c r="A115" s="10"/>
      <c r="B115" s="10"/>
      <c r="C115" s="10"/>
      <c r="D115" s="10"/>
      <c r="E115" s="7"/>
      <c r="F115" s="10"/>
      <c r="G115" s="12"/>
      <c r="H115" s="12"/>
      <c r="I115" s="7"/>
      <c r="J115" s="10"/>
      <c r="K115" s="10"/>
      <c r="L115" s="10"/>
      <c r="M115" s="10"/>
    </row>
    <row r="116" spans="1:13" ht="15" customHeight="1"/>
    <row r="117" spans="1:13" ht="15" customHeight="1"/>
    <row r="118" spans="1:13" ht="15" customHeight="1"/>
  </sheetData>
  <autoFilter ref="A4:M117" xr:uid="{00000000-0009-0000-0000-000002000000}">
    <sortState xmlns:xlrd2="http://schemas.microsoft.com/office/spreadsheetml/2017/richdata2" ref="A6:M117">
      <sortCondition ref="C4:C117"/>
    </sortState>
  </autoFilter>
  <sortState xmlns:xlrd2="http://schemas.microsoft.com/office/spreadsheetml/2017/richdata2" ref="A139:M145">
    <sortCondition ref="C139:C145"/>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J5:J113" xr:uid="{00000000-0002-0000-0200-000000000000}">
      <formula1>"公財,公社"</formula1>
    </dataValidation>
    <dataValidation type="list" allowBlank="1" showInputMessage="1" showErrorMessage="1" sqref="K5:K113" xr:uid="{00000000-0002-0000-0200-000001000000}">
      <formula1>"国認定,都道府県認定"</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9"/>
  <sheetViews>
    <sheetView view="pageBreakPreview" zoomScaleNormal="100" zoomScaleSheetLayoutView="100" workbookViewId="0">
      <pane xSplit="1" ySplit="4" topLeftCell="B93" activePane="bottomRight" state="frozen"/>
      <selection activeCell="O2" sqref="O1:O1048576"/>
      <selection pane="topRight" activeCell="O2" sqref="O1:O1048576"/>
      <selection pane="bottomLeft" activeCell="O2" sqref="O1:O1048576"/>
      <selection pane="bottomRight" activeCell="B94" sqref="B94"/>
    </sheetView>
  </sheetViews>
  <sheetFormatPr defaultColWidth="9" defaultRowHeight="13"/>
  <cols>
    <col min="1" max="1" width="27.08984375" style="2" customWidth="1"/>
    <col min="2" max="2" width="38.08984375" style="2" customWidth="1"/>
    <col min="3" max="3" width="8.08984375" style="3" customWidth="1"/>
    <col min="4" max="4" width="38.08984375" style="2" customWidth="1"/>
    <col min="5" max="5" width="13.6328125" style="3" customWidth="1"/>
    <col min="6" max="6" width="18.08984375" style="2" customWidth="1"/>
    <col min="7" max="8" width="11.90625" style="4" customWidth="1"/>
    <col min="9" max="9" width="7.08984375" style="3" customWidth="1"/>
    <col min="10" max="12" width="10.90625" style="2" customWidth="1"/>
    <col min="13" max="13" width="9.08984375" style="3" customWidth="1"/>
    <col min="14" max="14" width="8.90625" style="2" customWidth="1"/>
    <col min="15" max="15" width="9" style="2" customWidth="1"/>
    <col min="16" max="16384" width="9" style="2"/>
  </cols>
  <sheetData>
    <row r="1" spans="1:13" ht="39.65" customHeight="1">
      <c r="A1" s="61" t="s">
        <v>57</v>
      </c>
      <c r="B1" s="61"/>
      <c r="C1" s="61"/>
      <c r="D1" s="61"/>
      <c r="E1" s="61"/>
      <c r="F1" s="61"/>
      <c r="G1" s="61"/>
      <c r="H1" s="61"/>
      <c r="I1" s="61"/>
      <c r="J1" s="61"/>
      <c r="K1" s="61"/>
      <c r="L1" s="61"/>
      <c r="M1" s="61"/>
    </row>
    <row r="2" spans="1:13">
      <c r="M2" s="5" t="s">
        <v>41</v>
      </c>
    </row>
    <row r="3" spans="1:13" ht="40.5" customHeight="1">
      <c r="A3" s="56" t="s">
        <v>4</v>
      </c>
      <c r="B3" s="56" t="s">
        <v>8</v>
      </c>
      <c r="C3" s="56" t="s">
        <v>14</v>
      </c>
      <c r="D3" s="56" t="s">
        <v>9</v>
      </c>
      <c r="E3" s="56" t="s">
        <v>7</v>
      </c>
      <c r="F3" s="56" t="s">
        <v>5</v>
      </c>
      <c r="G3" s="57" t="s">
        <v>0</v>
      </c>
      <c r="H3" s="57" t="s">
        <v>1</v>
      </c>
      <c r="I3" s="56" t="s">
        <v>2</v>
      </c>
      <c r="J3" s="56" t="s">
        <v>6</v>
      </c>
      <c r="K3" s="56"/>
      <c r="L3" s="56"/>
      <c r="M3" s="56" t="s">
        <v>3</v>
      </c>
    </row>
    <row r="4" spans="1:13" ht="40.5" customHeight="1">
      <c r="A4" s="56"/>
      <c r="B4" s="56"/>
      <c r="C4" s="56"/>
      <c r="D4" s="56"/>
      <c r="E4" s="56"/>
      <c r="F4" s="56"/>
      <c r="G4" s="57"/>
      <c r="H4" s="57"/>
      <c r="I4" s="56"/>
      <c r="J4" s="6" t="s">
        <v>11</v>
      </c>
      <c r="K4" s="6" t="s">
        <v>48</v>
      </c>
      <c r="L4" s="6" t="s">
        <v>10</v>
      </c>
      <c r="M4" s="56"/>
    </row>
    <row r="5" spans="1:13" ht="90" customHeight="1">
      <c r="A5" s="26" t="s">
        <v>211</v>
      </c>
      <c r="B5" s="1" t="s">
        <v>64</v>
      </c>
      <c r="C5" s="22">
        <v>45383</v>
      </c>
      <c r="D5" s="1" t="s">
        <v>25</v>
      </c>
      <c r="E5" s="23" t="s">
        <v>18</v>
      </c>
      <c r="F5" s="16" t="s">
        <v>34</v>
      </c>
      <c r="G5" s="19" t="s">
        <v>17</v>
      </c>
      <c r="H5" s="38">
        <v>2589348</v>
      </c>
      <c r="I5" s="20" t="s">
        <v>17</v>
      </c>
      <c r="J5" s="8"/>
      <c r="K5" s="8"/>
      <c r="L5" s="8"/>
      <c r="M5" s="17"/>
    </row>
    <row r="6" spans="1:13" ht="90" customHeight="1">
      <c r="A6" s="26" t="s">
        <v>213</v>
      </c>
      <c r="B6" s="1" t="s">
        <v>64</v>
      </c>
      <c r="C6" s="31">
        <v>45383</v>
      </c>
      <c r="D6" s="1" t="s">
        <v>26</v>
      </c>
      <c r="E6" s="23">
        <v>4000020472140</v>
      </c>
      <c r="F6" s="16" t="s">
        <v>37</v>
      </c>
      <c r="G6" s="19" t="s">
        <v>17</v>
      </c>
      <c r="H6" s="38">
        <v>16216464</v>
      </c>
      <c r="I6" s="20" t="s">
        <v>17</v>
      </c>
      <c r="J6" s="8"/>
      <c r="K6" s="8"/>
      <c r="L6" s="8"/>
      <c r="M6" s="17"/>
    </row>
    <row r="7" spans="1:13" ht="90" customHeight="1">
      <c r="A7" s="26" t="s">
        <v>212</v>
      </c>
      <c r="B7" s="1" t="s">
        <v>64</v>
      </c>
      <c r="C7" s="31">
        <v>45383</v>
      </c>
      <c r="D7" s="1" t="s">
        <v>26</v>
      </c>
      <c r="E7" s="23">
        <v>4000020472140</v>
      </c>
      <c r="F7" s="16" t="s">
        <v>37</v>
      </c>
      <c r="G7" s="19" t="s">
        <v>17</v>
      </c>
      <c r="H7" s="38">
        <v>1080000</v>
      </c>
      <c r="I7" s="20" t="s">
        <v>17</v>
      </c>
      <c r="J7" s="8"/>
      <c r="K7" s="8"/>
      <c r="L7" s="8"/>
      <c r="M7" s="17"/>
    </row>
    <row r="8" spans="1:13" ht="90" customHeight="1">
      <c r="A8" s="26" t="s">
        <v>214</v>
      </c>
      <c r="B8" s="1" t="s">
        <v>64</v>
      </c>
      <c r="C8" s="31">
        <v>45383</v>
      </c>
      <c r="D8" s="1" t="s">
        <v>75</v>
      </c>
      <c r="E8" s="23">
        <v>4360001013738</v>
      </c>
      <c r="F8" s="16" t="s">
        <v>37</v>
      </c>
      <c r="G8" s="19" t="s">
        <v>17</v>
      </c>
      <c r="H8" s="38">
        <v>11543700</v>
      </c>
      <c r="I8" s="20" t="s">
        <v>17</v>
      </c>
      <c r="J8" s="8"/>
      <c r="K8" s="8"/>
      <c r="L8" s="8"/>
      <c r="M8" s="17"/>
    </row>
    <row r="9" spans="1:13" ht="90" customHeight="1">
      <c r="A9" s="26" t="s">
        <v>215</v>
      </c>
      <c r="B9" s="1" t="s">
        <v>64</v>
      </c>
      <c r="C9" s="31">
        <v>45383</v>
      </c>
      <c r="D9" s="1" t="s">
        <v>76</v>
      </c>
      <c r="E9" s="23">
        <v>7360001014056</v>
      </c>
      <c r="F9" s="16" t="s">
        <v>37</v>
      </c>
      <c r="G9" s="19" t="s">
        <v>17</v>
      </c>
      <c r="H9" s="38">
        <v>3816000</v>
      </c>
      <c r="I9" s="20" t="s">
        <v>17</v>
      </c>
      <c r="J9" s="8"/>
      <c r="K9" s="8"/>
      <c r="L9" s="8"/>
      <c r="M9" s="17"/>
    </row>
    <row r="10" spans="1:13" ht="90" customHeight="1">
      <c r="A10" s="26" t="s">
        <v>216</v>
      </c>
      <c r="B10" s="1" t="s">
        <v>64</v>
      </c>
      <c r="C10" s="31">
        <v>45383</v>
      </c>
      <c r="D10" s="1" t="s">
        <v>217</v>
      </c>
      <c r="E10" s="23">
        <v>7360001032438</v>
      </c>
      <c r="F10" s="16" t="s">
        <v>34</v>
      </c>
      <c r="G10" s="19" t="s">
        <v>17</v>
      </c>
      <c r="H10" s="38">
        <v>1188000</v>
      </c>
      <c r="I10" s="20" t="s">
        <v>17</v>
      </c>
      <c r="J10" s="8"/>
      <c r="K10" s="8"/>
      <c r="L10" s="8"/>
      <c r="M10" s="17"/>
    </row>
    <row r="11" spans="1:13" ht="90" customHeight="1">
      <c r="A11" s="26" t="s">
        <v>218</v>
      </c>
      <c r="B11" s="1" t="s">
        <v>64</v>
      </c>
      <c r="C11" s="31">
        <v>45383</v>
      </c>
      <c r="D11" s="1" t="s">
        <v>25</v>
      </c>
      <c r="E11" s="23" t="s">
        <v>18</v>
      </c>
      <c r="F11" s="16" t="s">
        <v>37</v>
      </c>
      <c r="G11" s="19" t="s">
        <v>17</v>
      </c>
      <c r="H11" s="38">
        <v>1512000</v>
      </c>
      <c r="I11" s="20" t="s">
        <v>17</v>
      </c>
      <c r="J11" s="8"/>
      <c r="K11" s="8"/>
      <c r="L11" s="8"/>
      <c r="M11" s="17"/>
    </row>
    <row r="12" spans="1:13" ht="90" customHeight="1">
      <c r="A12" s="26" t="s">
        <v>219</v>
      </c>
      <c r="B12" s="1" t="s">
        <v>64</v>
      </c>
      <c r="C12" s="31">
        <v>45383</v>
      </c>
      <c r="D12" s="1" t="s">
        <v>25</v>
      </c>
      <c r="E12" s="23" t="s">
        <v>18</v>
      </c>
      <c r="F12" s="16" t="s">
        <v>37</v>
      </c>
      <c r="G12" s="19" t="s">
        <v>17</v>
      </c>
      <c r="H12" s="38">
        <v>912000</v>
      </c>
      <c r="I12" s="20" t="s">
        <v>17</v>
      </c>
      <c r="J12" s="8"/>
      <c r="K12" s="8"/>
      <c r="L12" s="8"/>
      <c r="M12" s="17"/>
    </row>
    <row r="13" spans="1:13" ht="90" customHeight="1">
      <c r="A13" s="26" t="s">
        <v>220</v>
      </c>
      <c r="B13" s="1" t="s">
        <v>64</v>
      </c>
      <c r="C13" s="31">
        <v>45383</v>
      </c>
      <c r="D13" s="1" t="s">
        <v>45</v>
      </c>
      <c r="E13" s="23">
        <v>9120001041782</v>
      </c>
      <c r="F13" s="16" t="s">
        <v>34</v>
      </c>
      <c r="G13" s="19" t="s">
        <v>17</v>
      </c>
      <c r="H13" s="38">
        <v>13258080</v>
      </c>
      <c r="I13" s="20" t="s">
        <v>17</v>
      </c>
      <c r="J13" s="8"/>
      <c r="K13" s="8"/>
      <c r="L13" s="8"/>
      <c r="M13" s="17"/>
    </row>
    <row r="14" spans="1:13" ht="90" customHeight="1">
      <c r="A14" s="26" t="s">
        <v>221</v>
      </c>
      <c r="B14" s="1" t="s">
        <v>64</v>
      </c>
      <c r="C14" s="31">
        <v>45383</v>
      </c>
      <c r="D14" s="1" t="s">
        <v>77</v>
      </c>
      <c r="E14" s="23">
        <v>9360002021677</v>
      </c>
      <c r="F14" s="16" t="s">
        <v>34</v>
      </c>
      <c r="G14" s="19" t="s">
        <v>17</v>
      </c>
      <c r="H14" s="38">
        <v>2448000</v>
      </c>
      <c r="I14" s="20" t="s">
        <v>17</v>
      </c>
      <c r="J14" s="8"/>
      <c r="K14" s="8"/>
      <c r="L14" s="8"/>
      <c r="M14" s="17"/>
    </row>
    <row r="15" spans="1:13" ht="90" customHeight="1">
      <c r="A15" s="26" t="s">
        <v>222</v>
      </c>
      <c r="B15" s="1" t="s">
        <v>64</v>
      </c>
      <c r="C15" s="31">
        <v>45383</v>
      </c>
      <c r="D15" s="1" t="s">
        <v>78</v>
      </c>
      <c r="E15" s="23">
        <v>7360001005609</v>
      </c>
      <c r="F15" s="16" t="s">
        <v>34</v>
      </c>
      <c r="G15" s="19" t="s">
        <v>17</v>
      </c>
      <c r="H15" s="38">
        <v>1782000</v>
      </c>
      <c r="I15" s="20" t="s">
        <v>17</v>
      </c>
      <c r="J15" s="8"/>
      <c r="K15" s="8"/>
      <c r="L15" s="8"/>
      <c r="M15" s="17"/>
    </row>
    <row r="16" spans="1:13" ht="90" customHeight="1">
      <c r="A16" s="26" t="s">
        <v>224</v>
      </c>
      <c r="B16" s="1" t="s">
        <v>64</v>
      </c>
      <c r="C16" s="31">
        <v>45383</v>
      </c>
      <c r="D16" s="1" t="s">
        <v>79</v>
      </c>
      <c r="E16" s="23">
        <v>4360001013738</v>
      </c>
      <c r="F16" s="16" t="s">
        <v>34</v>
      </c>
      <c r="G16" s="19" t="s">
        <v>17</v>
      </c>
      <c r="H16" s="38">
        <v>2826000</v>
      </c>
      <c r="I16" s="20" t="s">
        <v>17</v>
      </c>
      <c r="J16" s="8"/>
      <c r="K16" s="8"/>
      <c r="L16" s="8"/>
      <c r="M16" s="17"/>
    </row>
    <row r="17" spans="1:13" ht="90" customHeight="1">
      <c r="A17" s="26" t="s">
        <v>223</v>
      </c>
      <c r="B17" s="1" t="s">
        <v>64</v>
      </c>
      <c r="C17" s="31">
        <v>45383</v>
      </c>
      <c r="D17" s="1" t="s">
        <v>225</v>
      </c>
      <c r="E17" s="23">
        <v>9360001023427</v>
      </c>
      <c r="F17" s="16" t="s">
        <v>34</v>
      </c>
      <c r="G17" s="19" t="s">
        <v>17</v>
      </c>
      <c r="H17" s="38">
        <v>1024800</v>
      </c>
      <c r="I17" s="20" t="s">
        <v>17</v>
      </c>
      <c r="J17" s="8"/>
      <c r="K17" s="8"/>
      <c r="L17" s="8"/>
      <c r="M17" s="17"/>
    </row>
    <row r="18" spans="1:13" ht="90" customHeight="1">
      <c r="A18" s="26" t="s">
        <v>226</v>
      </c>
      <c r="B18" s="1" t="s">
        <v>64</v>
      </c>
      <c r="C18" s="31">
        <v>45383</v>
      </c>
      <c r="D18" s="1" t="s">
        <v>227</v>
      </c>
      <c r="E18" s="23">
        <v>7360002021398</v>
      </c>
      <c r="F18" s="16" t="s">
        <v>34</v>
      </c>
      <c r="G18" s="19" t="s">
        <v>17</v>
      </c>
      <c r="H18" s="50">
        <v>4346400</v>
      </c>
      <c r="I18" s="20" t="s">
        <v>17</v>
      </c>
      <c r="J18" s="8"/>
      <c r="K18" s="8"/>
      <c r="L18" s="8"/>
      <c r="M18" s="17"/>
    </row>
    <row r="19" spans="1:13" ht="90" customHeight="1">
      <c r="A19" s="26" t="s">
        <v>247</v>
      </c>
      <c r="B19" s="1" t="s">
        <v>64</v>
      </c>
      <c r="C19" s="31">
        <v>45383</v>
      </c>
      <c r="D19" s="1" t="s">
        <v>80</v>
      </c>
      <c r="E19" s="23">
        <v>5010001080795</v>
      </c>
      <c r="F19" s="16" t="s">
        <v>44</v>
      </c>
      <c r="G19" s="19" t="s">
        <v>17</v>
      </c>
      <c r="H19" s="38">
        <v>3189550</v>
      </c>
      <c r="I19" s="20" t="s">
        <v>17</v>
      </c>
      <c r="J19" s="8"/>
      <c r="K19" s="8"/>
      <c r="L19" s="8"/>
      <c r="M19" s="17" t="s">
        <v>36</v>
      </c>
    </row>
    <row r="20" spans="1:13" ht="90" customHeight="1">
      <c r="A20" s="21" t="s">
        <v>228</v>
      </c>
      <c r="B20" s="1" t="s">
        <v>64</v>
      </c>
      <c r="C20" s="31">
        <v>45383</v>
      </c>
      <c r="D20" s="1" t="s">
        <v>81</v>
      </c>
      <c r="E20" s="23">
        <v>3360002003920</v>
      </c>
      <c r="F20" s="16" t="s">
        <v>52</v>
      </c>
      <c r="G20" s="19" t="s">
        <v>17</v>
      </c>
      <c r="H20" s="38">
        <v>2176200</v>
      </c>
      <c r="I20" s="20" t="s">
        <v>17</v>
      </c>
      <c r="J20" s="8"/>
      <c r="K20" s="8"/>
      <c r="L20" s="8"/>
      <c r="M20" s="17"/>
    </row>
    <row r="21" spans="1:13" ht="90" customHeight="1">
      <c r="A21" s="37" t="s">
        <v>229</v>
      </c>
      <c r="B21" s="1" t="s">
        <v>64</v>
      </c>
      <c r="C21" s="31">
        <v>45383</v>
      </c>
      <c r="D21" s="1" t="s">
        <v>82</v>
      </c>
      <c r="E21" s="23">
        <v>5360005000590</v>
      </c>
      <c r="F21" s="16" t="s">
        <v>42</v>
      </c>
      <c r="G21" s="19" t="s">
        <v>17</v>
      </c>
      <c r="H21" s="19" t="s">
        <v>33</v>
      </c>
      <c r="I21" s="20" t="s">
        <v>17</v>
      </c>
      <c r="J21" s="8"/>
      <c r="K21" s="8"/>
      <c r="L21" s="8"/>
      <c r="M21" s="17"/>
    </row>
    <row r="22" spans="1:13" ht="90" customHeight="1">
      <c r="A22" s="36" t="s">
        <v>230</v>
      </c>
      <c r="B22" s="1" t="s">
        <v>64</v>
      </c>
      <c r="C22" s="31">
        <v>45383</v>
      </c>
      <c r="D22" s="1" t="s">
        <v>83</v>
      </c>
      <c r="E22" s="23">
        <v>6010405003434</v>
      </c>
      <c r="F22" s="16" t="s">
        <v>52</v>
      </c>
      <c r="G22" s="19" t="s">
        <v>17</v>
      </c>
      <c r="H22" s="19" t="s">
        <v>33</v>
      </c>
      <c r="I22" s="20" t="s">
        <v>17</v>
      </c>
      <c r="J22" s="8"/>
      <c r="K22" s="8"/>
      <c r="L22" s="8"/>
      <c r="M22" s="17"/>
    </row>
    <row r="23" spans="1:13" ht="90" customHeight="1">
      <c r="A23" s="26" t="s">
        <v>236</v>
      </c>
      <c r="B23" s="1" t="s">
        <v>64</v>
      </c>
      <c r="C23" s="31">
        <v>45383</v>
      </c>
      <c r="D23" s="1" t="s">
        <v>84</v>
      </c>
      <c r="E23" s="23">
        <v>6360005000086</v>
      </c>
      <c r="F23" s="16" t="s">
        <v>86</v>
      </c>
      <c r="G23" s="19" t="s">
        <v>17</v>
      </c>
      <c r="H23" s="19" t="s">
        <v>33</v>
      </c>
      <c r="I23" s="20" t="s">
        <v>17</v>
      </c>
      <c r="J23" s="8"/>
      <c r="K23" s="8"/>
      <c r="L23" s="8"/>
      <c r="M23" s="17" t="s">
        <v>35</v>
      </c>
    </row>
    <row r="24" spans="1:13" ht="90" customHeight="1">
      <c r="A24" s="26" t="s">
        <v>237</v>
      </c>
      <c r="B24" s="1" t="s">
        <v>64</v>
      </c>
      <c r="C24" s="31">
        <v>45383</v>
      </c>
      <c r="D24" s="1" t="s">
        <v>85</v>
      </c>
      <c r="E24" s="23">
        <v>8010401050511</v>
      </c>
      <c r="F24" s="16" t="s">
        <v>86</v>
      </c>
      <c r="G24" s="19" t="s">
        <v>17</v>
      </c>
      <c r="H24" s="19" t="s">
        <v>33</v>
      </c>
      <c r="I24" s="20" t="s">
        <v>17</v>
      </c>
      <c r="J24" s="8"/>
      <c r="K24" s="8"/>
      <c r="L24" s="8"/>
      <c r="M24" s="17" t="s">
        <v>35</v>
      </c>
    </row>
    <row r="25" spans="1:13" ht="89.25" customHeight="1">
      <c r="A25" s="26" t="s">
        <v>238</v>
      </c>
      <c r="B25" s="1" t="s">
        <v>64</v>
      </c>
      <c r="C25" s="31">
        <v>45383</v>
      </c>
      <c r="D25" s="1" t="s">
        <v>87</v>
      </c>
      <c r="E25" s="23">
        <v>1360001009177</v>
      </c>
      <c r="F25" s="15" t="s">
        <v>86</v>
      </c>
      <c r="G25" s="19" t="s">
        <v>17</v>
      </c>
      <c r="H25" s="19" t="s">
        <v>33</v>
      </c>
      <c r="I25" s="20" t="s">
        <v>17</v>
      </c>
      <c r="J25" s="8"/>
      <c r="K25" s="8"/>
      <c r="L25" s="8"/>
      <c r="M25" s="17" t="s">
        <v>35</v>
      </c>
    </row>
    <row r="26" spans="1:13" ht="90" customHeight="1">
      <c r="A26" s="26" t="s">
        <v>239</v>
      </c>
      <c r="B26" s="1" t="s">
        <v>64</v>
      </c>
      <c r="C26" s="31">
        <v>45383</v>
      </c>
      <c r="D26" s="1" t="s">
        <v>28</v>
      </c>
      <c r="E26" s="23">
        <v>4360001008837</v>
      </c>
      <c r="F26" s="15" t="s">
        <v>86</v>
      </c>
      <c r="G26" s="19" t="s">
        <v>17</v>
      </c>
      <c r="H26" s="19" t="s">
        <v>33</v>
      </c>
      <c r="I26" s="20" t="s">
        <v>17</v>
      </c>
      <c r="J26" s="8"/>
      <c r="K26" s="8"/>
      <c r="L26" s="8"/>
      <c r="M26" s="17" t="s">
        <v>35</v>
      </c>
    </row>
    <row r="27" spans="1:13" ht="90" customHeight="1">
      <c r="A27" s="26" t="s">
        <v>240</v>
      </c>
      <c r="B27" s="1" t="s">
        <v>64</v>
      </c>
      <c r="C27" s="31">
        <v>45383</v>
      </c>
      <c r="D27" s="1" t="s">
        <v>88</v>
      </c>
      <c r="E27" s="23">
        <v>5013201004656</v>
      </c>
      <c r="F27" s="15" t="s">
        <v>86</v>
      </c>
      <c r="G27" s="19" t="s">
        <v>17</v>
      </c>
      <c r="H27" s="38">
        <v>3850000</v>
      </c>
      <c r="I27" s="20" t="s">
        <v>17</v>
      </c>
      <c r="J27" s="8"/>
      <c r="K27" s="8"/>
      <c r="L27" s="8"/>
      <c r="M27" s="17" t="s">
        <v>35</v>
      </c>
    </row>
    <row r="28" spans="1:13" ht="90" customHeight="1">
      <c r="A28" s="26" t="s">
        <v>241</v>
      </c>
      <c r="B28" s="1" t="s">
        <v>64</v>
      </c>
      <c r="C28" s="31">
        <v>45383</v>
      </c>
      <c r="D28" s="1" t="s">
        <v>88</v>
      </c>
      <c r="E28" s="23">
        <v>5013201004656</v>
      </c>
      <c r="F28" s="15" t="s">
        <v>86</v>
      </c>
      <c r="G28" s="19" t="s">
        <v>17</v>
      </c>
      <c r="H28" s="38">
        <v>3573900</v>
      </c>
      <c r="I28" s="20" t="s">
        <v>17</v>
      </c>
      <c r="J28" s="8"/>
      <c r="K28" s="8"/>
      <c r="L28" s="8"/>
      <c r="M28" s="17" t="s">
        <v>35</v>
      </c>
    </row>
    <row r="29" spans="1:13" ht="90" customHeight="1">
      <c r="A29" s="21" t="s">
        <v>231</v>
      </c>
      <c r="B29" s="1" t="s">
        <v>64</v>
      </c>
      <c r="C29" s="31">
        <v>45383</v>
      </c>
      <c r="D29" s="34" t="s">
        <v>90</v>
      </c>
      <c r="E29" s="35">
        <v>5290001037925</v>
      </c>
      <c r="F29" s="16" t="s">
        <v>53</v>
      </c>
      <c r="G29" s="19" t="s">
        <v>17</v>
      </c>
      <c r="H29" s="38">
        <v>12070476</v>
      </c>
      <c r="I29" s="20" t="s">
        <v>17</v>
      </c>
      <c r="J29" s="8"/>
      <c r="K29" s="8"/>
      <c r="L29" s="8"/>
      <c r="M29" s="17"/>
    </row>
    <row r="30" spans="1:13" ht="90" customHeight="1">
      <c r="A30" s="21" t="s">
        <v>242</v>
      </c>
      <c r="B30" s="1" t="s">
        <v>64</v>
      </c>
      <c r="C30" s="31">
        <v>45383</v>
      </c>
      <c r="D30" s="1" t="s">
        <v>30</v>
      </c>
      <c r="E30" s="23">
        <v>7360001000469</v>
      </c>
      <c r="F30" s="15" t="s">
        <v>86</v>
      </c>
      <c r="G30" s="19" t="s">
        <v>17</v>
      </c>
      <c r="H30" s="38">
        <v>3854400</v>
      </c>
      <c r="I30" s="20" t="s">
        <v>17</v>
      </c>
      <c r="J30" s="8"/>
      <c r="K30" s="8"/>
      <c r="L30" s="8"/>
      <c r="M30" s="17" t="s">
        <v>35</v>
      </c>
    </row>
    <row r="31" spans="1:13" ht="90" customHeight="1">
      <c r="A31" s="26" t="s">
        <v>243</v>
      </c>
      <c r="B31" s="1" t="s">
        <v>64</v>
      </c>
      <c r="C31" s="31">
        <v>45383</v>
      </c>
      <c r="D31" s="1" t="s">
        <v>29</v>
      </c>
      <c r="E31" s="23">
        <v>6360001000445</v>
      </c>
      <c r="F31" s="15" t="s">
        <v>86</v>
      </c>
      <c r="G31" s="19" t="s">
        <v>17</v>
      </c>
      <c r="H31" s="19" t="s">
        <v>33</v>
      </c>
      <c r="I31" s="20" t="s">
        <v>17</v>
      </c>
      <c r="J31" s="8"/>
      <c r="K31" s="8"/>
      <c r="L31" s="8"/>
      <c r="M31" s="17" t="s">
        <v>35</v>
      </c>
    </row>
    <row r="32" spans="1:13" ht="90" customHeight="1">
      <c r="A32" s="26" t="s">
        <v>232</v>
      </c>
      <c r="B32" s="1" t="s">
        <v>64</v>
      </c>
      <c r="C32" s="31">
        <v>45383</v>
      </c>
      <c r="D32" s="1" t="s">
        <v>91</v>
      </c>
      <c r="E32" s="23">
        <v>7010001064648</v>
      </c>
      <c r="F32" s="16" t="s">
        <v>52</v>
      </c>
      <c r="G32" s="19" t="s">
        <v>17</v>
      </c>
      <c r="H32" s="38">
        <v>8178500</v>
      </c>
      <c r="I32" s="20" t="s">
        <v>17</v>
      </c>
      <c r="J32" s="8"/>
      <c r="K32" s="8"/>
      <c r="L32" s="8"/>
      <c r="M32" s="17"/>
    </row>
    <row r="33" spans="1:13" ht="90" customHeight="1">
      <c r="A33" s="26" t="s">
        <v>23</v>
      </c>
      <c r="B33" s="1" t="s">
        <v>64</v>
      </c>
      <c r="C33" s="31">
        <v>45383</v>
      </c>
      <c r="D33" s="1" t="s">
        <v>92</v>
      </c>
      <c r="E33" s="23">
        <v>7010001068319</v>
      </c>
      <c r="F33" s="15" t="s">
        <v>86</v>
      </c>
      <c r="G33" s="19" t="s">
        <v>17</v>
      </c>
      <c r="H33" s="38">
        <v>4936800</v>
      </c>
      <c r="I33" s="20" t="s">
        <v>17</v>
      </c>
      <c r="J33" s="8"/>
      <c r="K33" s="8"/>
      <c r="L33" s="8"/>
      <c r="M33" s="17" t="s">
        <v>35</v>
      </c>
    </row>
    <row r="34" spans="1:13" ht="90" customHeight="1">
      <c r="A34" s="37" t="s">
        <v>233</v>
      </c>
      <c r="B34" s="1" t="s">
        <v>64</v>
      </c>
      <c r="C34" s="31">
        <v>45383</v>
      </c>
      <c r="D34" s="1" t="s">
        <v>93</v>
      </c>
      <c r="E34" s="23">
        <v>7360005001843</v>
      </c>
      <c r="F34" s="16" t="s">
        <v>52</v>
      </c>
      <c r="G34" s="19" t="s">
        <v>17</v>
      </c>
      <c r="H34" s="38">
        <v>2342780</v>
      </c>
      <c r="I34" s="20" t="s">
        <v>17</v>
      </c>
      <c r="J34" s="8"/>
      <c r="K34" s="8"/>
      <c r="L34" s="8"/>
      <c r="M34" s="17"/>
    </row>
    <row r="35" spans="1:13" ht="90" customHeight="1">
      <c r="A35" s="26" t="s">
        <v>94</v>
      </c>
      <c r="B35" s="1" t="s">
        <v>64</v>
      </c>
      <c r="C35" s="31">
        <v>45383</v>
      </c>
      <c r="D35" s="1" t="s">
        <v>95</v>
      </c>
      <c r="E35" s="23">
        <v>2360005004347</v>
      </c>
      <c r="F35" s="16" t="s">
        <v>44</v>
      </c>
      <c r="G35" s="19" t="s">
        <v>17</v>
      </c>
      <c r="H35" s="38">
        <v>88999985</v>
      </c>
      <c r="I35" s="20" t="s">
        <v>17</v>
      </c>
      <c r="J35" s="8"/>
      <c r="K35" s="8"/>
      <c r="L35" s="8"/>
      <c r="M35" s="17" t="s">
        <v>96</v>
      </c>
    </row>
    <row r="36" spans="1:13" ht="90" customHeight="1">
      <c r="A36" s="26" t="s">
        <v>248</v>
      </c>
      <c r="B36" s="1" t="s">
        <v>64</v>
      </c>
      <c r="C36" s="31">
        <v>45383</v>
      </c>
      <c r="D36" s="1" t="s">
        <v>249</v>
      </c>
      <c r="E36" s="23">
        <v>4010601031604</v>
      </c>
      <c r="F36" s="16" t="s">
        <v>44</v>
      </c>
      <c r="G36" s="19" t="s">
        <v>17</v>
      </c>
      <c r="H36" s="38">
        <v>8916780</v>
      </c>
      <c r="I36" s="20" t="s">
        <v>17</v>
      </c>
      <c r="J36" s="8"/>
      <c r="K36" s="8"/>
      <c r="L36" s="8"/>
      <c r="M36" s="17" t="s">
        <v>96</v>
      </c>
    </row>
    <row r="37" spans="1:13" ht="90" customHeight="1">
      <c r="A37" s="26" t="s">
        <v>250</v>
      </c>
      <c r="B37" s="1" t="s">
        <v>64</v>
      </c>
      <c r="C37" s="31">
        <v>45383</v>
      </c>
      <c r="D37" s="1" t="s">
        <v>251</v>
      </c>
      <c r="E37" s="23">
        <v>3010401011971</v>
      </c>
      <c r="F37" s="16" t="s">
        <v>44</v>
      </c>
      <c r="G37" s="19" t="s">
        <v>17</v>
      </c>
      <c r="H37" s="38">
        <v>59993740</v>
      </c>
      <c r="I37" s="20" t="s">
        <v>17</v>
      </c>
      <c r="J37" s="8"/>
      <c r="K37" s="8"/>
      <c r="L37" s="8"/>
      <c r="M37" s="17" t="s">
        <v>96</v>
      </c>
    </row>
    <row r="38" spans="1:13" ht="90" customHeight="1">
      <c r="A38" s="26" t="s">
        <v>252</v>
      </c>
      <c r="B38" s="1" t="s">
        <v>64</v>
      </c>
      <c r="C38" s="31">
        <v>45383</v>
      </c>
      <c r="D38" s="1" t="s">
        <v>253</v>
      </c>
      <c r="E38" s="23">
        <v>4360002008605</v>
      </c>
      <c r="F38" s="16" t="s">
        <v>44</v>
      </c>
      <c r="G38" s="19" t="s">
        <v>18</v>
      </c>
      <c r="H38" s="38">
        <v>14999996</v>
      </c>
      <c r="I38" s="20" t="s">
        <v>18</v>
      </c>
      <c r="J38" s="8"/>
      <c r="K38" s="8"/>
      <c r="L38" s="8"/>
      <c r="M38" s="17" t="s">
        <v>96</v>
      </c>
    </row>
    <row r="39" spans="1:13" ht="90" customHeight="1">
      <c r="A39" s="26" t="s">
        <v>254</v>
      </c>
      <c r="B39" s="1" t="s">
        <v>64</v>
      </c>
      <c r="C39" s="31">
        <v>45383</v>
      </c>
      <c r="D39" s="1" t="s">
        <v>255</v>
      </c>
      <c r="E39" s="23">
        <v>2130001002856</v>
      </c>
      <c r="F39" s="16" t="s">
        <v>44</v>
      </c>
      <c r="G39" s="19" t="s">
        <v>18</v>
      </c>
      <c r="H39" s="38">
        <v>15000000</v>
      </c>
      <c r="I39" s="20" t="s">
        <v>18</v>
      </c>
      <c r="J39" s="8"/>
      <c r="K39" s="8"/>
      <c r="L39" s="8"/>
      <c r="M39" s="17" t="s">
        <v>36</v>
      </c>
    </row>
    <row r="40" spans="1:13" ht="90" customHeight="1">
      <c r="A40" s="26" t="s">
        <v>234</v>
      </c>
      <c r="B40" s="1" t="s">
        <v>64</v>
      </c>
      <c r="C40" s="31">
        <v>45383</v>
      </c>
      <c r="D40" s="1" t="s">
        <v>97</v>
      </c>
      <c r="E40" s="23">
        <v>3360005000502</v>
      </c>
      <c r="F40" s="15" t="s">
        <v>58</v>
      </c>
      <c r="G40" s="19" t="s">
        <v>18</v>
      </c>
      <c r="H40" s="38">
        <v>161975771</v>
      </c>
      <c r="I40" s="20" t="s">
        <v>18</v>
      </c>
      <c r="J40" s="8"/>
      <c r="K40" s="8"/>
      <c r="L40" s="8"/>
      <c r="M40" s="17"/>
    </row>
    <row r="41" spans="1:13" ht="90" customHeight="1">
      <c r="A41" s="26" t="s">
        <v>235</v>
      </c>
      <c r="B41" s="1" t="s">
        <v>64</v>
      </c>
      <c r="C41" s="31">
        <v>45383</v>
      </c>
      <c r="D41" s="1" t="s">
        <v>97</v>
      </c>
      <c r="E41" s="23">
        <v>3360005000502</v>
      </c>
      <c r="F41" s="15" t="s">
        <v>58</v>
      </c>
      <c r="G41" s="19" t="s">
        <v>18</v>
      </c>
      <c r="H41" s="38">
        <v>141199210</v>
      </c>
      <c r="I41" s="20" t="s">
        <v>18</v>
      </c>
      <c r="J41" s="8"/>
      <c r="K41" s="8"/>
      <c r="L41" s="8"/>
      <c r="M41" s="17"/>
    </row>
    <row r="42" spans="1:13" ht="90" customHeight="1">
      <c r="A42" s="37" t="s">
        <v>24</v>
      </c>
      <c r="B42" s="1" t="s">
        <v>64</v>
      </c>
      <c r="C42" s="31">
        <v>45383</v>
      </c>
      <c r="D42" s="1" t="s">
        <v>31</v>
      </c>
      <c r="E42" s="23">
        <v>5010405000762</v>
      </c>
      <c r="F42" s="16" t="s">
        <v>52</v>
      </c>
      <c r="G42" s="19" t="s">
        <v>17</v>
      </c>
      <c r="H42" s="38">
        <v>3462921</v>
      </c>
      <c r="I42" s="20" t="s">
        <v>17</v>
      </c>
      <c r="J42" s="8"/>
      <c r="K42" s="8"/>
      <c r="L42" s="8"/>
      <c r="M42" s="17"/>
    </row>
    <row r="43" spans="1:13" ht="90" customHeight="1">
      <c r="A43" s="21" t="s">
        <v>244</v>
      </c>
      <c r="B43" s="1" t="s">
        <v>64</v>
      </c>
      <c r="C43" s="31">
        <v>45383</v>
      </c>
      <c r="D43" s="1" t="s">
        <v>27</v>
      </c>
      <c r="E43" s="23">
        <v>3010401089133</v>
      </c>
      <c r="F43" s="15" t="s">
        <v>86</v>
      </c>
      <c r="G43" s="19" t="s">
        <v>17</v>
      </c>
      <c r="H43" s="38">
        <v>1324950</v>
      </c>
      <c r="I43" s="20" t="s">
        <v>17</v>
      </c>
      <c r="J43" s="8"/>
      <c r="K43" s="8"/>
      <c r="L43" s="8"/>
      <c r="M43" s="17" t="s">
        <v>98</v>
      </c>
    </row>
    <row r="44" spans="1:13" ht="90" customHeight="1">
      <c r="A44" s="21" t="s">
        <v>99</v>
      </c>
      <c r="B44" s="1" t="s">
        <v>64</v>
      </c>
      <c r="C44" s="31">
        <v>45383</v>
      </c>
      <c r="D44" s="1" t="s">
        <v>32</v>
      </c>
      <c r="E44" s="23">
        <v>1360001001076</v>
      </c>
      <c r="F44" s="16" t="s">
        <v>52</v>
      </c>
      <c r="G44" s="19" t="s">
        <v>17</v>
      </c>
      <c r="H44" s="19" t="s">
        <v>33</v>
      </c>
      <c r="I44" s="20" t="s">
        <v>17</v>
      </c>
      <c r="J44" s="8"/>
      <c r="K44" s="8"/>
      <c r="L44" s="8"/>
      <c r="M44" s="17"/>
    </row>
    <row r="45" spans="1:13" ht="90" customHeight="1">
      <c r="A45" s="26" t="s">
        <v>256</v>
      </c>
      <c r="B45" s="1" t="s">
        <v>64</v>
      </c>
      <c r="C45" s="31">
        <v>45383</v>
      </c>
      <c r="D45" s="1" t="s">
        <v>257</v>
      </c>
      <c r="E45" s="23">
        <v>1010001112577</v>
      </c>
      <c r="F45" s="15" t="s">
        <v>86</v>
      </c>
      <c r="G45" s="19" t="s">
        <v>17</v>
      </c>
      <c r="H45" s="19" t="s">
        <v>33</v>
      </c>
      <c r="I45" s="20" t="s">
        <v>17</v>
      </c>
      <c r="J45" s="8"/>
      <c r="K45" s="8"/>
      <c r="L45" s="8"/>
      <c r="M45" s="17" t="s">
        <v>35</v>
      </c>
    </row>
    <row r="46" spans="1:13" ht="90" customHeight="1">
      <c r="A46" s="26" t="s">
        <v>259</v>
      </c>
      <c r="B46" s="1" t="s">
        <v>64</v>
      </c>
      <c r="C46" s="31">
        <v>45383</v>
      </c>
      <c r="D46" s="1" t="s">
        <v>260</v>
      </c>
      <c r="E46" s="23">
        <v>6140001005714</v>
      </c>
      <c r="F46" s="15" t="s">
        <v>86</v>
      </c>
      <c r="G46" s="19" t="s">
        <v>17</v>
      </c>
      <c r="H46" s="38">
        <v>77935000</v>
      </c>
      <c r="I46" s="20" t="s">
        <v>17</v>
      </c>
      <c r="J46" s="8"/>
      <c r="K46" s="8"/>
      <c r="L46" s="8"/>
      <c r="M46" s="17" t="s">
        <v>35</v>
      </c>
    </row>
    <row r="47" spans="1:13" ht="90" customHeight="1">
      <c r="A47" s="43" t="s">
        <v>261</v>
      </c>
      <c r="B47" s="1" t="s">
        <v>64</v>
      </c>
      <c r="C47" s="31">
        <v>45383</v>
      </c>
      <c r="D47" s="1" t="s">
        <v>262</v>
      </c>
      <c r="E47" s="23">
        <v>8010001165825</v>
      </c>
      <c r="F47" s="16" t="s">
        <v>52</v>
      </c>
      <c r="G47" s="19" t="s">
        <v>18</v>
      </c>
      <c r="H47" s="38">
        <v>1188000</v>
      </c>
      <c r="I47" s="20" t="s">
        <v>18</v>
      </c>
      <c r="J47" s="8"/>
      <c r="K47" s="8"/>
      <c r="L47" s="8"/>
      <c r="M47" s="17"/>
    </row>
    <row r="48" spans="1:13" ht="90" customHeight="1">
      <c r="A48" s="26" t="s">
        <v>263</v>
      </c>
      <c r="B48" s="1" t="s">
        <v>64</v>
      </c>
      <c r="C48" s="31">
        <v>45383</v>
      </c>
      <c r="D48" s="1" t="s">
        <v>264</v>
      </c>
      <c r="E48" s="23">
        <v>2360005005774</v>
      </c>
      <c r="F48" s="16" t="s">
        <v>44</v>
      </c>
      <c r="G48" s="19" t="s">
        <v>18</v>
      </c>
      <c r="H48" s="50">
        <v>9999999</v>
      </c>
      <c r="I48" s="20" t="s">
        <v>18</v>
      </c>
      <c r="J48" s="8"/>
      <c r="K48" s="8"/>
      <c r="L48" s="8"/>
      <c r="M48" s="17" t="s">
        <v>36</v>
      </c>
    </row>
    <row r="49" spans="1:13" ht="90" customHeight="1">
      <c r="A49" s="26" t="s">
        <v>265</v>
      </c>
      <c r="B49" s="1" t="s">
        <v>64</v>
      </c>
      <c r="C49" s="31">
        <v>45383</v>
      </c>
      <c r="D49" s="1" t="s">
        <v>266</v>
      </c>
      <c r="E49" s="23">
        <v>1360001000953</v>
      </c>
      <c r="F49" s="16" t="s">
        <v>53</v>
      </c>
      <c r="G49" s="19" t="s">
        <v>18</v>
      </c>
      <c r="H49" s="38">
        <v>2128423</v>
      </c>
      <c r="I49" s="20" t="s">
        <v>18</v>
      </c>
      <c r="J49" s="8"/>
      <c r="K49" s="8"/>
      <c r="L49" s="8"/>
      <c r="M49" s="17"/>
    </row>
    <row r="50" spans="1:13" ht="90" customHeight="1">
      <c r="A50" s="21" t="s">
        <v>245</v>
      </c>
      <c r="B50" s="1" t="s">
        <v>64</v>
      </c>
      <c r="C50" s="31">
        <v>45383</v>
      </c>
      <c r="D50" s="1" t="s">
        <v>100</v>
      </c>
      <c r="E50" s="23">
        <v>6360001004891</v>
      </c>
      <c r="F50" s="15" t="s">
        <v>86</v>
      </c>
      <c r="G50" s="19" t="s">
        <v>18</v>
      </c>
      <c r="H50" s="38">
        <v>3037100</v>
      </c>
      <c r="I50" s="20" t="s">
        <v>18</v>
      </c>
      <c r="J50" s="8"/>
      <c r="K50" s="8"/>
      <c r="L50" s="8"/>
      <c r="M50" s="17" t="s">
        <v>98</v>
      </c>
    </row>
    <row r="51" spans="1:13" ht="90" customHeight="1">
      <c r="A51" s="26" t="s">
        <v>246</v>
      </c>
      <c r="B51" s="1" t="s">
        <v>64</v>
      </c>
      <c r="C51" s="31">
        <v>45383</v>
      </c>
      <c r="D51" s="1" t="s">
        <v>101</v>
      </c>
      <c r="E51" s="23">
        <v>4180001031246</v>
      </c>
      <c r="F51" s="15" t="s">
        <v>86</v>
      </c>
      <c r="G51" s="19" t="s">
        <v>18</v>
      </c>
      <c r="H51" s="38">
        <v>52679000</v>
      </c>
      <c r="I51" s="20" t="s">
        <v>18</v>
      </c>
      <c r="J51" s="8"/>
      <c r="K51" s="8"/>
      <c r="L51" s="8"/>
      <c r="M51" s="17" t="s">
        <v>98</v>
      </c>
    </row>
    <row r="52" spans="1:13" ht="90" customHeight="1">
      <c r="A52" s="66" t="s">
        <v>271</v>
      </c>
      <c r="B52" s="1" t="s">
        <v>64</v>
      </c>
      <c r="C52" s="22">
        <v>45383</v>
      </c>
      <c r="D52" s="1" t="s">
        <v>25</v>
      </c>
      <c r="E52" s="19" t="s">
        <v>18</v>
      </c>
      <c r="F52" s="16" t="s">
        <v>292</v>
      </c>
      <c r="G52" s="19" t="s">
        <v>18</v>
      </c>
      <c r="H52" s="38">
        <v>1296817</v>
      </c>
      <c r="I52" s="20" t="s">
        <v>18</v>
      </c>
      <c r="J52" s="8"/>
      <c r="K52" s="8"/>
      <c r="L52" s="8"/>
      <c r="M52" s="17"/>
    </row>
    <row r="53" spans="1:13" ht="90" customHeight="1">
      <c r="A53" s="67" t="s">
        <v>272</v>
      </c>
      <c r="B53" s="1" t="s">
        <v>64</v>
      </c>
      <c r="C53" s="22">
        <v>45383</v>
      </c>
      <c r="D53" s="1" t="s">
        <v>25</v>
      </c>
      <c r="E53" s="19" t="s">
        <v>18</v>
      </c>
      <c r="F53" s="16" t="s">
        <v>292</v>
      </c>
      <c r="G53" s="19" t="s">
        <v>18</v>
      </c>
      <c r="H53" s="38">
        <v>1296817</v>
      </c>
      <c r="I53" s="20" t="s">
        <v>18</v>
      </c>
      <c r="J53" s="8"/>
      <c r="K53" s="8"/>
      <c r="L53" s="8"/>
      <c r="M53" s="17"/>
    </row>
    <row r="54" spans="1:13" ht="90" customHeight="1">
      <c r="A54" s="67" t="s">
        <v>273</v>
      </c>
      <c r="B54" s="1" t="s">
        <v>64</v>
      </c>
      <c r="C54" s="22">
        <v>45383</v>
      </c>
      <c r="D54" s="1" t="s">
        <v>25</v>
      </c>
      <c r="E54" s="19" t="s">
        <v>18</v>
      </c>
      <c r="F54" s="16" t="s">
        <v>292</v>
      </c>
      <c r="G54" s="19" t="s">
        <v>18</v>
      </c>
      <c r="H54" s="38">
        <v>1296817</v>
      </c>
      <c r="I54" s="20" t="s">
        <v>18</v>
      </c>
      <c r="J54" s="8"/>
      <c r="K54" s="8"/>
      <c r="L54" s="8"/>
      <c r="M54" s="17"/>
    </row>
    <row r="55" spans="1:13" ht="90" customHeight="1">
      <c r="A55" s="67" t="s">
        <v>274</v>
      </c>
      <c r="B55" s="1" t="s">
        <v>64</v>
      </c>
      <c r="C55" s="22">
        <v>45383</v>
      </c>
      <c r="D55" s="1" t="s">
        <v>25</v>
      </c>
      <c r="E55" s="19" t="s">
        <v>18</v>
      </c>
      <c r="F55" s="16" t="s">
        <v>292</v>
      </c>
      <c r="G55" s="19" t="s">
        <v>18</v>
      </c>
      <c r="H55" s="38">
        <v>1296817</v>
      </c>
      <c r="I55" s="20" t="s">
        <v>18</v>
      </c>
      <c r="J55" s="8"/>
      <c r="K55" s="8"/>
      <c r="L55" s="8"/>
      <c r="M55" s="17"/>
    </row>
    <row r="56" spans="1:13" ht="90" customHeight="1">
      <c r="A56" s="67" t="s">
        <v>275</v>
      </c>
      <c r="B56" s="1" t="s">
        <v>64</v>
      </c>
      <c r="C56" s="22">
        <v>45383</v>
      </c>
      <c r="D56" s="1" t="s">
        <v>25</v>
      </c>
      <c r="E56" s="19" t="s">
        <v>18</v>
      </c>
      <c r="F56" s="16" t="s">
        <v>292</v>
      </c>
      <c r="G56" s="19" t="s">
        <v>18</v>
      </c>
      <c r="H56" s="38">
        <v>1296817</v>
      </c>
      <c r="I56" s="20" t="s">
        <v>18</v>
      </c>
      <c r="J56" s="8"/>
      <c r="K56" s="8"/>
      <c r="L56" s="8"/>
      <c r="M56" s="17"/>
    </row>
    <row r="57" spans="1:13" ht="90" customHeight="1">
      <c r="A57" s="26" t="s">
        <v>258</v>
      </c>
      <c r="B57" s="1" t="s">
        <v>64</v>
      </c>
      <c r="C57" s="31">
        <v>45383</v>
      </c>
      <c r="D57" s="1" t="s">
        <v>102</v>
      </c>
      <c r="E57" s="23">
        <v>1010005000142</v>
      </c>
      <c r="F57" s="16" t="s">
        <v>46</v>
      </c>
      <c r="G57" s="19" t="s">
        <v>18</v>
      </c>
      <c r="H57" s="38">
        <v>34000000</v>
      </c>
      <c r="I57" s="20" t="s">
        <v>18</v>
      </c>
      <c r="J57" s="8"/>
      <c r="K57" s="8"/>
      <c r="L57" s="8"/>
      <c r="M57" s="17" t="s">
        <v>36</v>
      </c>
    </row>
    <row r="58" spans="1:13" ht="90" customHeight="1">
      <c r="A58" s="26" t="s">
        <v>276</v>
      </c>
      <c r="B58" s="1" t="s">
        <v>64</v>
      </c>
      <c r="C58" s="31">
        <v>45398</v>
      </c>
      <c r="D58" s="1" t="s">
        <v>89</v>
      </c>
      <c r="E58" s="23">
        <v>1000020470007</v>
      </c>
      <c r="F58" s="15" t="s">
        <v>58</v>
      </c>
      <c r="G58" s="19" t="s">
        <v>17</v>
      </c>
      <c r="H58" s="38">
        <v>4384000</v>
      </c>
      <c r="I58" s="20" t="s">
        <v>17</v>
      </c>
      <c r="J58" s="8"/>
      <c r="K58" s="8"/>
      <c r="L58" s="8"/>
      <c r="M58" s="17"/>
    </row>
    <row r="59" spans="1:13" ht="90" customHeight="1">
      <c r="A59" s="21" t="s">
        <v>287</v>
      </c>
      <c r="B59" s="1" t="s">
        <v>60</v>
      </c>
      <c r="C59" s="31">
        <v>45401</v>
      </c>
      <c r="D59" s="18" t="s">
        <v>189</v>
      </c>
      <c r="E59" s="41">
        <v>6180001036144</v>
      </c>
      <c r="F59" s="16" t="s">
        <v>43</v>
      </c>
      <c r="G59" s="32">
        <f>35710000*1.1</f>
        <v>39281000</v>
      </c>
      <c r="H59" s="32">
        <f>35700000*1.1</f>
        <v>39270000</v>
      </c>
      <c r="I59" s="42">
        <f>H59/G59</f>
        <v>0.9997199663959675</v>
      </c>
      <c r="J59" s="8"/>
      <c r="K59" s="8"/>
      <c r="L59" s="8"/>
      <c r="M59" s="17"/>
    </row>
    <row r="60" spans="1:13" ht="90" customHeight="1">
      <c r="A60" s="21" t="s">
        <v>288</v>
      </c>
      <c r="B60" s="1" t="s">
        <v>60</v>
      </c>
      <c r="C60" s="31">
        <v>45401</v>
      </c>
      <c r="D60" s="18" t="s">
        <v>189</v>
      </c>
      <c r="E60" s="41">
        <v>6180001036144</v>
      </c>
      <c r="F60" s="16" t="s">
        <v>43</v>
      </c>
      <c r="G60" s="32">
        <f>39860000*1.1</f>
        <v>43846000</v>
      </c>
      <c r="H60" s="32">
        <f>39850000*1.1</f>
        <v>43835000</v>
      </c>
      <c r="I60" s="42">
        <f>H60/G60</f>
        <v>0.99974912192674359</v>
      </c>
      <c r="J60" s="8"/>
      <c r="K60" s="8"/>
      <c r="L60" s="8"/>
      <c r="M60" s="17"/>
    </row>
    <row r="61" spans="1:13" ht="90" customHeight="1">
      <c r="A61" s="21" t="s">
        <v>281</v>
      </c>
      <c r="B61" s="1" t="s">
        <v>186</v>
      </c>
      <c r="C61" s="31">
        <v>45405</v>
      </c>
      <c r="D61" s="40" t="s">
        <v>282</v>
      </c>
      <c r="E61" s="45">
        <v>4000020473758</v>
      </c>
      <c r="F61" s="16" t="s">
        <v>52</v>
      </c>
      <c r="G61" s="32" t="s">
        <v>283</v>
      </c>
      <c r="H61" s="32">
        <v>3000000</v>
      </c>
      <c r="I61" s="42" t="s">
        <v>283</v>
      </c>
      <c r="J61" s="8"/>
      <c r="K61" s="8"/>
      <c r="L61" s="8"/>
      <c r="M61" s="17"/>
    </row>
    <row r="62" spans="1:13" ht="90" customHeight="1">
      <c r="A62" s="21" t="s">
        <v>284</v>
      </c>
      <c r="B62" s="1" t="s">
        <v>285</v>
      </c>
      <c r="C62" s="31">
        <v>45407</v>
      </c>
      <c r="D62" s="18" t="s">
        <v>189</v>
      </c>
      <c r="E62" s="41">
        <v>6180001036144</v>
      </c>
      <c r="F62" s="16" t="s">
        <v>43</v>
      </c>
      <c r="G62" s="32">
        <f>39370000*1.1</f>
        <v>43307000</v>
      </c>
      <c r="H62" s="46">
        <f>39300000*1.1</f>
        <v>43230000</v>
      </c>
      <c r="I62" s="42">
        <f>H62/G62</f>
        <v>0.9982219964439929</v>
      </c>
      <c r="J62" s="8"/>
      <c r="K62" s="8"/>
      <c r="L62" s="8"/>
      <c r="M62" s="17"/>
    </row>
    <row r="63" spans="1:13" ht="90" customHeight="1">
      <c r="A63" s="26" t="s">
        <v>267</v>
      </c>
      <c r="B63" s="1" t="s">
        <v>64</v>
      </c>
      <c r="C63" s="31">
        <v>45412</v>
      </c>
      <c r="D63" s="1" t="s">
        <v>268</v>
      </c>
      <c r="E63" s="23">
        <v>1360001001893</v>
      </c>
      <c r="F63" s="16" t="s">
        <v>46</v>
      </c>
      <c r="G63" s="19" t="s">
        <v>18</v>
      </c>
      <c r="H63" s="50">
        <v>9999000</v>
      </c>
      <c r="I63" s="20" t="s">
        <v>18</v>
      </c>
      <c r="J63" s="8"/>
      <c r="K63" s="8"/>
      <c r="L63" s="8"/>
      <c r="M63" s="17" t="s">
        <v>36</v>
      </c>
    </row>
    <row r="64" spans="1:13" ht="90" customHeight="1">
      <c r="A64" s="26" t="s">
        <v>279</v>
      </c>
      <c r="B64" s="1" t="s">
        <v>64</v>
      </c>
      <c r="C64" s="31">
        <v>45422</v>
      </c>
      <c r="D64" s="1" t="s">
        <v>280</v>
      </c>
      <c r="E64" s="23">
        <v>7360001016333</v>
      </c>
      <c r="F64" s="16" t="s">
        <v>46</v>
      </c>
      <c r="G64" s="19" t="s">
        <v>18</v>
      </c>
      <c r="H64" s="50">
        <v>10499445</v>
      </c>
      <c r="I64" s="20" t="s">
        <v>18</v>
      </c>
      <c r="J64" s="8"/>
      <c r="K64" s="8"/>
      <c r="L64" s="8"/>
      <c r="M64" s="17" t="s">
        <v>36</v>
      </c>
    </row>
    <row r="65" spans="1:13" ht="90" customHeight="1">
      <c r="A65" s="26" t="s">
        <v>269</v>
      </c>
      <c r="B65" s="1" t="s">
        <v>64</v>
      </c>
      <c r="C65" s="65">
        <v>45429</v>
      </c>
      <c r="D65" s="1" t="s">
        <v>270</v>
      </c>
      <c r="E65" s="23">
        <v>9011001059883</v>
      </c>
      <c r="F65" s="16" t="s">
        <v>46</v>
      </c>
      <c r="G65" s="19" t="s">
        <v>18</v>
      </c>
      <c r="H65" s="38">
        <v>24997500</v>
      </c>
      <c r="I65" s="20" t="s">
        <v>18</v>
      </c>
      <c r="J65" s="8"/>
      <c r="K65" s="8"/>
      <c r="L65" s="8"/>
      <c r="M65" s="17" t="s">
        <v>36</v>
      </c>
    </row>
    <row r="66" spans="1:13" ht="90" customHeight="1">
      <c r="A66" s="21" t="s">
        <v>286</v>
      </c>
      <c r="B66" s="1" t="s">
        <v>186</v>
      </c>
      <c r="C66" s="31">
        <v>45429</v>
      </c>
      <c r="D66" s="40" t="s">
        <v>63</v>
      </c>
      <c r="E66" s="41">
        <v>2180001039299</v>
      </c>
      <c r="F66" s="16" t="s">
        <v>43</v>
      </c>
      <c r="G66" s="32">
        <f>29340000*1.1</f>
        <v>32274000.000000004</v>
      </c>
      <c r="H66" s="44">
        <f>29000000*1.1</f>
        <v>31900000.000000004</v>
      </c>
      <c r="I66" s="42">
        <f>H66/G66</f>
        <v>0.98841172460804361</v>
      </c>
      <c r="J66" s="8"/>
      <c r="K66" s="8"/>
      <c r="L66" s="8"/>
      <c r="M66" s="17"/>
    </row>
    <row r="67" spans="1:13" ht="90" customHeight="1">
      <c r="A67" s="26" t="s">
        <v>277</v>
      </c>
      <c r="B67" s="1" t="s">
        <v>64</v>
      </c>
      <c r="C67" s="31">
        <v>45442</v>
      </c>
      <c r="D67" s="1" t="s">
        <v>278</v>
      </c>
      <c r="E67" s="23">
        <v>4013201004021</v>
      </c>
      <c r="F67" s="16" t="s">
        <v>46</v>
      </c>
      <c r="G67" s="19" t="s">
        <v>18</v>
      </c>
      <c r="H67" s="38">
        <v>10629300</v>
      </c>
      <c r="I67" s="20" t="s">
        <v>18</v>
      </c>
      <c r="J67" s="8"/>
      <c r="K67" s="8"/>
      <c r="L67" s="8"/>
      <c r="M67" s="17" t="s">
        <v>36</v>
      </c>
    </row>
    <row r="68" spans="1:13" ht="90" customHeight="1">
      <c r="A68" s="26" t="s">
        <v>309</v>
      </c>
      <c r="B68" s="1" t="s">
        <v>186</v>
      </c>
      <c r="C68" s="22">
        <v>45448</v>
      </c>
      <c r="D68" s="40" t="s">
        <v>63</v>
      </c>
      <c r="E68" s="41">
        <v>2180001039299</v>
      </c>
      <c r="F68" s="16" t="s">
        <v>43</v>
      </c>
      <c r="G68" s="32">
        <f>28860000*1.1</f>
        <v>31746000.000000004</v>
      </c>
      <c r="H68" s="44">
        <f>28800000*1.1</f>
        <v>31680000.000000004</v>
      </c>
      <c r="I68" s="42">
        <f>H68/G68</f>
        <v>0.99792099792099798</v>
      </c>
      <c r="J68" s="8"/>
      <c r="K68" s="8"/>
      <c r="L68" s="8"/>
      <c r="M68" s="17"/>
    </row>
    <row r="69" spans="1:13" ht="90" customHeight="1">
      <c r="A69" s="26" t="s">
        <v>317</v>
      </c>
      <c r="B69" s="1" t="s">
        <v>64</v>
      </c>
      <c r="C69" s="48">
        <v>45450</v>
      </c>
      <c r="D69" s="40" t="s">
        <v>320</v>
      </c>
      <c r="E69" s="41">
        <v>7360001005501</v>
      </c>
      <c r="F69" s="16" t="s">
        <v>46</v>
      </c>
      <c r="G69" s="19" t="s">
        <v>18</v>
      </c>
      <c r="H69" s="38">
        <v>35700000</v>
      </c>
      <c r="I69" s="20" t="s">
        <v>18</v>
      </c>
      <c r="J69" s="8"/>
      <c r="K69" s="8"/>
      <c r="L69" s="8"/>
      <c r="M69" s="17" t="s">
        <v>36</v>
      </c>
    </row>
    <row r="70" spans="1:13" ht="90" customHeight="1">
      <c r="A70" s="26" t="s">
        <v>310</v>
      </c>
      <c r="B70" s="1" t="s">
        <v>186</v>
      </c>
      <c r="C70" s="22">
        <v>45455</v>
      </c>
      <c r="D70" s="40" t="s">
        <v>311</v>
      </c>
      <c r="E70" s="41">
        <v>4120001029551</v>
      </c>
      <c r="F70" s="16" t="s">
        <v>43</v>
      </c>
      <c r="G70" s="32">
        <f>49030000*1.1</f>
        <v>53933000.000000007</v>
      </c>
      <c r="H70" s="44">
        <f>48900000*1.1</f>
        <v>53790000.000000007</v>
      </c>
      <c r="I70" s="42">
        <f>H70/G70</f>
        <v>0.9973485621048338</v>
      </c>
      <c r="J70" s="8"/>
      <c r="K70" s="8"/>
      <c r="L70" s="8"/>
      <c r="M70" s="17"/>
    </row>
    <row r="71" spans="1:13" ht="90" customHeight="1">
      <c r="A71" s="26" t="s">
        <v>318</v>
      </c>
      <c r="B71" s="1" t="s">
        <v>64</v>
      </c>
      <c r="C71" s="22">
        <v>45469</v>
      </c>
      <c r="D71" s="40" t="s">
        <v>319</v>
      </c>
      <c r="E71" s="41">
        <v>8360005000729</v>
      </c>
      <c r="F71" s="16" t="s">
        <v>46</v>
      </c>
      <c r="G71" s="19" t="s">
        <v>18</v>
      </c>
      <c r="H71" s="44">
        <v>39999996</v>
      </c>
      <c r="I71" s="20" t="s">
        <v>18</v>
      </c>
      <c r="J71" s="8"/>
      <c r="K71" s="8"/>
      <c r="L71" s="8"/>
      <c r="M71" s="17" t="s">
        <v>36</v>
      </c>
    </row>
    <row r="72" spans="1:13" ht="90" customHeight="1">
      <c r="A72" s="26" t="s">
        <v>312</v>
      </c>
      <c r="B72" s="1" t="s">
        <v>59</v>
      </c>
      <c r="C72" s="22">
        <v>45477</v>
      </c>
      <c r="D72" s="40" t="s">
        <v>313</v>
      </c>
      <c r="E72" s="41">
        <v>3360002021369</v>
      </c>
      <c r="F72" s="16" t="s">
        <v>442</v>
      </c>
      <c r="G72" s="32">
        <f>6770000*1.1</f>
        <v>7447000.0000000009</v>
      </c>
      <c r="H72" s="44">
        <f>6750000*1.1</f>
        <v>7425000.0000000009</v>
      </c>
      <c r="I72" s="42">
        <f>H72/G72</f>
        <v>0.99704579025110784</v>
      </c>
      <c r="J72" s="8"/>
      <c r="K72" s="8"/>
      <c r="L72" s="8"/>
      <c r="M72" s="17"/>
    </row>
    <row r="73" spans="1:13" ht="90" customHeight="1">
      <c r="A73" s="26" t="s">
        <v>344</v>
      </c>
      <c r="B73" s="1" t="s">
        <v>321</v>
      </c>
      <c r="C73" s="22">
        <v>45482</v>
      </c>
      <c r="D73" s="40" t="s">
        <v>349</v>
      </c>
      <c r="E73" s="41">
        <v>1000020470007</v>
      </c>
      <c r="F73" s="16" t="s">
        <v>345</v>
      </c>
      <c r="G73" s="32" t="s">
        <v>343</v>
      </c>
      <c r="H73" s="44">
        <v>1663000</v>
      </c>
      <c r="I73" s="42" t="s">
        <v>17</v>
      </c>
      <c r="J73" s="8"/>
      <c r="K73" s="8"/>
      <c r="L73" s="8"/>
      <c r="M73" s="17"/>
    </row>
    <row r="74" spans="1:13" ht="90" customHeight="1">
      <c r="A74" s="49" t="s">
        <v>297</v>
      </c>
      <c r="B74" s="1" t="s">
        <v>64</v>
      </c>
      <c r="C74" s="48">
        <v>45483</v>
      </c>
      <c r="D74" s="1" t="s">
        <v>354</v>
      </c>
      <c r="E74" s="23">
        <v>1010001110829</v>
      </c>
      <c r="F74" s="15" t="s">
        <v>316</v>
      </c>
      <c r="G74" s="19" t="s">
        <v>18</v>
      </c>
      <c r="H74" s="50">
        <v>16540480</v>
      </c>
      <c r="I74" s="20" t="s">
        <v>18</v>
      </c>
      <c r="J74" s="8"/>
      <c r="K74" s="8"/>
      <c r="L74" s="8"/>
      <c r="M74" s="17"/>
    </row>
    <row r="75" spans="1:13" ht="90" customHeight="1">
      <c r="A75" s="26" t="s">
        <v>314</v>
      </c>
      <c r="B75" s="1" t="s">
        <v>60</v>
      </c>
      <c r="C75" s="22">
        <v>45485</v>
      </c>
      <c r="D75" s="40" t="s">
        <v>315</v>
      </c>
      <c r="E75" s="41">
        <v>5010405010373</v>
      </c>
      <c r="F75" s="16" t="s">
        <v>43</v>
      </c>
      <c r="G75" s="32">
        <f>10870000*1.1</f>
        <v>11957000.000000002</v>
      </c>
      <c r="H75" s="44">
        <f>9370000*1.1</f>
        <v>10307000</v>
      </c>
      <c r="I75" s="42">
        <f>H75/G75</f>
        <v>0.8620055197792087</v>
      </c>
      <c r="J75" s="8"/>
      <c r="K75" s="8"/>
      <c r="L75" s="8"/>
      <c r="M75" s="17"/>
    </row>
    <row r="76" spans="1:13" ht="90" customHeight="1">
      <c r="A76" s="26" t="s">
        <v>389</v>
      </c>
      <c r="B76" s="1" t="s">
        <v>64</v>
      </c>
      <c r="C76" s="22">
        <v>45509</v>
      </c>
      <c r="D76" s="1" t="s">
        <v>390</v>
      </c>
      <c r="E76" s="23">
        <v>7360001021432</v>
      </c>
      <c r="F76" s="16" t="s">
        <v>46</v>
      </c>
      <c r="G76" s="19" t="s">
        <v>18</v>
      </c>
      <c r="H76" s="38">
        <v>12999643</v>
      </c>
      <c r="I76" s="20" t="s">
        <v>18</v>
      </c>
      <c r="J76" s="8"/>
      <c r="K76" s="8"/>
      <c r="L76" s="8"/>
      <c r="M76" s="17" t="s">
        <v>36</v>
      </c>
    </row>
    <row r="77" spans="1:13" ht="90" customHeight="1">
      <c r="A77" s="26" t="s">
        <v>391</v>
      </c>
      <c r="B77" s="1" t="s">
        <v>64</v>
      </c>
      <c r="C77" s="22">
        <v>45509</v>
      </c>
      <c r="D77" s="1" t="s">
        <v>392</v>
      </c>
      <c r="E77" s="23">
        <v>3360001001685</v>
      </c>
      <c r="F77" s="16" t="s">
        <v>46</v>
      </c>
      <c r="G77" s="19" t="s">
        <v>18</v>
      </c>
      <c r="H77" s="38">
        <v>9999440</v>
      </c>
      <c r="I77" s="20" t="s">
        <v>18</v>
      </c>
      <c r="J77" s="8"/>
      <c r="K77" s="8"/>
      <c r="L77" s="8"/>
      <c r="M77" s="17" t="s">
        <v>36</v>
      </c>
    </row>
    <row r="78" spans="1:13" ht="90" customHeight="1">
      <c r="A78" s="26" t="s">
        <v>395</v>
      </c>
      <c r="B78" s="1" t="s">
        <v>64</v>
      </c>
      <c r="C78" s="22">
        <v>45524</v>
      </c>
      <c r="D78" s="1" t="s">
        <v>396</v>
      </c>
      <c r="E78" s="23">
        <v>3010401112654</v>
      </c>
      <c r="F78" s="16" t="s">
        <v>46</v>
      </c>
      <c r="G78" s="19" t="s">
        <v>18</v>
      </c>
      <c r="H78" s="38">
        <v>15000000</v>
      </c>
      <c r="I78" s="20" t="s">
        <v>18</v>
      </c>
      <c r="J78" s="8"/>
      <c r="K78" s="8"/>
      <c r="L78" s="8"/>
      <c r="M78" s="17" t="s">
        <v>36</v>
      </c>
    </row>
    <row r="79" spans="1:13" ht="90" customHeight="1">
      <c r="A79" s="37" t="s">
        <v>393</v>
      </c>
      <c r="B79" s="1" t="s">
        <v>64</v>
      </c>
      <c r="C79" s="22">
        <v>45530</v>
      </c>
      <c r="D79" s="1" t="s">
        <v>394</v>
      </c>
      <c r="E79" s="23">
        <v>6010001030403</v>
      </c>
      <c r="F79" s="16" t="s">
        <v>46</v>
      </c>
      <c r="G79" s="19" t="s">
        <v>18</v>
      </c>
      <c r="H79" s="38">
        <v>9493000</v>
      </c>
      <c r="I79" s="20" t="s">
        <v>18</v>
      </c>
      <c r="J79" s="8"/>
      <c r="K79" s="8"/>
      <c r="L79" s="8"/>
      <c r="M79" s="17" t="s">
        <v>36</v>
      </c>
    </row>
    <row r="80" spans="1:13" ht="90" customHeight="1">
      <c r="A80" s="21" t="s">
        <v>426</v>
      </c>
      <c r="B80" s="1" t="s">
        <v>60</v>
      </c>
      <c r="C80" s="31">
        <v>45533</v>
      </c>
      <c r="D80" s="18" t="s">
        <v>189</v>
      </c>
      <c r="E80" s="41">
        <v>6180001036144</v>
      </c>
      <c r="F80" s="17" t="s">
        <v>427</v>
      </c>
      <c r="G80" s="32">
        <f>50960000*1.1</f>
        <v>56056000.000000007</v>
      </c>
      <c r="H80" s="46">
        <f>50900000*1.1</f>
        <v>55990000.000000007</v>
      </c>
      <c r="I80" s="42">
        <f>H80/G80</f>
        <v>0.99882260596546313</v>
      </c>
      <c r="J80" s="8"/>
      <c r="K80" s="8"/>
      <c r="L80" s="8"/>
      <c r="M80" s="9"/>
    </row>
    <row r="81" spans="1:13" ht="90" customHeight="1">
      <c r="A81" s="26" t="s">
        <v>397</v>
      </c>
      <c r="B81" s="1" t="s">
        <v>64</v>
      </c>
      <c r="C81" s="22">
        <v>45534</v>
      </c>
      <c r="D81" s="1" t="s">
        <v>398</v>
      </c>
      <c r="E81" s="23">
        <v>3360001018795</v>
      </c>
      <c r="F81" s="16" t="s">
        <v>46</v>
      </c>
      <c r="G81" s="19" t="s">
        <v>18</v>
      </c>
      <c r="H81" s="38">
        <v>24959000</v>
      </c>
      <c r="I81" s="20" t="s">
        <v>18</v>
      </c>
      <c r="J81" s="8"/>
      <c r="K81" s="8"/>
      <c r="L81" s="8"/>
      <c r="M81" s="17" t="s">
        <v>36</v>
      </c>
    </row>
    <row r="82" spans="1:13" ht="90" customHeight="1">
      <c r="A82" s="26" t="s">
        <v>397</v>
      </c>
      <c r="B82" s="1" t="s">
        <v>64</v>
      </c>
      <c r="C82" s="22">
        <v>45534</v>
      </c>
      <c r="D82" s="1" t="s">
        <v>399</v>
      </c>
      <c r="E82" s="23">
        <v>1360001018005</v>
      </c>
      <c r="F82" s="16" t="s">
        <v>46</v>
      </c>
      <c r="G82" s="19" t="s">
        <v>18</v>
      </c>
      <c r="H82" s="38">
        <v>24976000</v>
      </c>
      <c r="I82" s="20" t="s">
        <v>18</v>
      </c>
      <c r="J82" s="8"/>
      <c r="K82" s="8"/>
      <c r="L82" s="8"/>
      <c r="M82" s="17" t="s">
        <v>36</v>
      </c>
    </row>
    <row r="83" spans="1:13" ht="90" customHeight="1">
      <c r="A83" s="26" t="s">
        <v>400</v>
      </c>
      <c r="B83" s="1" t="s">
        <v>64</v>
      </c>
      <c r="C83" s="22">
        <v>45541</v>
      </c>
      <c r="D83" s="1" t="s">
        <v>30</v>
      </c>
      <c r="E83" s="23">
        <v>7360001000469</v>
      </c>
      <c r="F83" s="15" t="s">
        <v>86</v>
      </c>
      <c r="G83" s="19" t="s">
        <v>18</v>
      </c>
      <c r="H83" s="38">
        <v>1212750</v>
      </c>
      <c r="I83" s="20" t="s">
        <v>18</v>
      </c>
      <c r="J83" s="8"/>
      <c r="K83" s="8"/>
      <c r="L83" s="8"/>
      <c r="M83" s="17"/>
    </row>
    <row r="84" spans="1:13" ht="90" customHeight="1">
      <c r="A84" s="26" t="s">
        <v>401</v>
      </c>
      <c r="B84" s="1" t="s">
        <v>64</v>
      </c>
      <c r="C84" s="22">
        <v>45545</v>
      </c>
      <c r="D84" s="1" t="s">
        <v>402</v>
      </c>
      <c r="E84" s="23">
        <v>6010001107003</v>
      </c>
      <c r="F84" s="16" t="s">
        <v>46</v>
      </c>
      <c r="G84" s="19" t="s">
        <v>18</v>
      </c>
      <c r="H84" s="38">
        <v>7999200</v>
      </c>
      <c r="I84" s="20" t="s">
        <v>18</v>
      </c>
      <c r="J84" s="8"/>
      <c r="K84" s="8"/>
      <c r="L84" s="8"/>
      <c r="M84" s="17" t="s">
        <v>36</v>
      </c>
    </row>
    <row r="85" spans="1:13" ht="90" customHeight="1">
      <c r="A85" s="26" t="s">
        <v>403</v>
      </c>
      <c r="B85" s="1" t="s">
        <v>64</v>
      </c>
      <c r="C85" s="22">
        <v>45553</v>
      </c>
      <c r="D85" s="1" t="s">
        <v>404</v>
      </c>
      <c r="E85" s="23">
        <v>1010501035022</v>
      </c>
      <c r="F85" s="16" t="s">
        <v>46</v>
      </c>
      <c r="G85" s="19" t="s">
        <v>18</v>
      </c>
      <c r="H85" s="38">
        <v>6996000</v>
      </c>
      <c r="I85" s="20" t="s">
        <v>18</v>
      </c>
      <c r="J85" s="8"/>
      <c r="K85" s="8"/>
      <c r="L85" s="8"/>
      <c r="M85" s="17" t="s">
        <v>36</v>
      </c>
    </row>
    <row r="86" spans="1:13" ht="90" customHeight="1">
      <c r="A86" s="26" t="s">
        <v>405</v>
      </c>
      <c r="B86" s="1" t="s">
        <v>64</v>
      </c>
      <c r="C86" s="22">
        <v>45553</v>
      </c>
      <c r="D86" s="1" t="s">
        <v>406</v>
      </c>
      <c r="E86" s="23">
        <v>2010401028728</v>
      </c>
      <c r="F86" s="16" t="s">
        <v>53</v>
      </c>
      <c r="G86" s="19" t="s">
        <v>18</v>
      </c>
      <c r="H86" s="38">
        <v>3107280</v>
      </c>
      <c r="I86" s="20" t="s">
        <v>18</v>
      </c>
      <c r="J86" s="8"/>
      <c r="K86" s="8"/>
      <c r="L86" s="8"/>
      <c r="M86" s="17"/>
    </row>
    <row r="87" spans="1:13" ht="90" customHeight="1">
      <c r="A87" s="26" t="s">
        <v>407</v>
      </c>
      <c r="B87" s="1" t="s">
        <v>64</v>
      </c>
      <c r="C87" s="22">
        <v>45553</v>
      </c>
      <c r="D87" s="1" t="s">
        <v>408</v>
      </c>
      <c r="E87" s="23">
        <v>2360001001488</v>
      </c>
      <c r="F87" s="16" t="s">
        <v>53</v>
      </c>
      <c r="G87" s="19" t="s">
        <v>18</v>
      </c>
      <c r="H87" s="38">
        <v>2566080</v>
      </c>
      <c r="I87" s="20" t="s">
        <v>18</v>
      </c>
      <c r="J87" s="8"/>
      <c r="K87" s="8"/>
      <c r="L87" s="8"/>
      <c r="M87" s="17"/>
    </row>
    <row r="88" spans="1:13" ht="90" customHeight="1">
      <c r="A88" s="26" t="s">
        <v>409</v>
      </c>
      <c r="B88" s="1" t="s">
        <v>64</v>
      </c>
      <c r="C88" s="22">
        <v>45553</v>
      </c>
      <c r="D88" s="1" t="s">
        <v>408</v>
      </c>
      <c r="E88" s="23">
        <v>2360001001488</v>
      </c>
      <c r="F88" s="16" t="s">
        <v>53</v>
      </c>
      <c r="G88" s="19" t="s">
        <v>18</v>
      </c>
      <c r="H88" s="38">
        <v>1808730</v>
      </c>
      <c r="I88" s="20" t="s">
        <v>18</v>
      </c>
      <c r="J88" s="8"/>
      <c r="K88" s="8"/>
      <c r="L88" s="8"/>
      <c r="M88" s="17"/>
    </row>
    <row r="89" spans="1:13" ht="90" customHeight="1">
      <c r="A89" s="26" t="s">
        <v>409</v>
      </c>
      <c r="B89" s="1" t="s">
        <v>64</v>
      </c>
      <c r="C89" s="22">
        <v>45553</v>
      </c>
      <c r="D89" s="1" t="s">
        <v>408</v>
      </c>
      <c r="E89" s="23">
        <v>2360001001488</v>
      </c>
      <c r="F89" s="16" t="s">
        <v>53</v>
      </c>
      <c r="G89" s="19" t="s">
        <v>18</v>
      </c>
      <c r="H89" s="38">
        <v>1341120</v>
      </c>
      <c r="I89" s="20" t="s">
        <v>18</v>
      </c>
      <c r="J89" s="8"/>
      <c r="K89" s="8"/>
      <c r="L89" s="8"/>
      <c r="M89" s="17"/>
    </row>
    <row r="90" spans="1:13" ht="90" customHeight="1">
      <c r="A90" s="26" t="s">
        <v>410</v>
      </c>
      <c r="B90" s="1" t="s">
        <v>64</v>
      </c>
      <c r="C90" s="22">
        <v>45555</v>
      </c>
      <c r="D90" s="1" t="s">
        <v>390</v>
      </c>
      <c r="E90" s="23">
        <v>7360001021432</v>
      </c>
      <c r="F90" s="16" t="s">
        <v>46</v>
      </c>
      <c r="G90" s="19" t="s">
        <v>18</v>
      </c>
      <c r="H90" s="38">
        <v>7999705</v>
      </c>
      <c r="I90" s="20" t="s">
        <v>18</v>
      </c>
      <c r="J90" s="8"/>
      <c r="K90" s="8"/>
      <c r="L90" s="8"/>
      <c r="M90" s="17" t="s">
        <v>36</v>
      </c>
    </row>
    <row r="91" spans="1:13" ht="90" customHeight="1">
      <c r="A91" s="26" t="s">
        <v>438</v>
      </c>
      <c r="B91" s="1" t="s">
        <v>64</v>
      </c>
      <c r="C91" s="52">
        <v>45587</v>
      </c>
      <c r="D91" s="1" t="s">
        <v>88</v>
      </c>
      <c r="E91" s="23">
        <v>5013201004656</v>
      </c>
      <c r="F91" s="15" t="s">
        <v>86</v>
      </c>
      <c r="G91" s="19" t="s">
        <v>18</v>
      </c>
      <c r="H91" s="38">
        <v>5610000</v>
      </c>
      <c r="I91" s="20" t="s">
        <v>18</v>
      </c>
      <c r="J91" s="8"/>
      <c r="K91" s="8"/>
      <c r="L91" s="8"/>
      <c r="M91" s="17"/>
    </row>
    <row r="92" spans="1:13" ht="90" customHeight="1">
      <c r="A92" s="26" t="s">
        <v>439</v>
      </c>
      <c r="B92" s="1" t="s">
        <v>64</v>
      </c>
      <c r="C92" s="52">
        <v>45587</v>
      </c>
      <c r="D92" s="1" t="s">
        <v>88</v>
      </c>
      <c r="E92" s="23">
        <v>5013201004656</v>
      </c>
      <c r="F92" s="15" t="s">
        <v>86</v>
      </c>
      <c r="G92" s="19" t="s">
        <v>18</v>
      </c>
      <c r="H92" s="38">
        <v>5104000</v>
      </c>
      <c r="I92" s="20" t="s">
        <v>18</v>
      </c>
      <c r="J92" s="8"/>
      <c r="K92" s="8"/>
      <c r="L92" s="8"/>
      <c r="M92" s="17"/>
    </row>
    <row r="93" spans="1:13" ht="90" customHeight="1">
      <c r="A93" s="26" t="s">
        <v>440</v>
      </c>
      <c r="B93" s="1" t="s">
        <v>64</v>
      </c>
      <c r="C93" s="52">
        <v>45623</v>
      </c>
      <c r="D93" s="1" t="s">
        <v>441</v>
      </c>
      <c r="E93" s="23">
        <v>4450001002888</v>
      </c>
      <c r="F93" s="15" t="s">
        <v>58</v>
      </c>
      <c r="G93" s="19" t="s">
        <v>18</v>
      </c>
      <c r="H93" s="38">
        <v>1727000</v>
      </c>
      <c r="I93" s="20" t="s">
        <v>18</v>
      </c>
      <c r="J93" s="8"/>
      <c r="K93" s="8"/>
      <c r="L93" s="8"/>
      <c r="M93" s="17"/>
    </row>
    <row r="94" spans="1:13" ht="90" customHeight="1">
      <c r="A94" s="26" t="s">
        <v>463</v>
      </c>
      <c r="B94" s="1" t="s">
        <v>321</v>
      </c>
      <c r="C94" s="22">
        <v>45707</v>
      </c>
      <c r="D94" s="18" t="s">
        <v>465</v>
      </c>
      <c r="E94" s="41">
        <v>7120001077523</v>
      </c>
      <c r="F94" s="16" t="s">
        <v>52</v>
      </c>
      <c r="G94" s="19" t="s">
        <v>18</v>
      </c>
      <c r="H94" s="46">
        <v>9075000</v>
      </c>
      <c r="I94" s="20" t="s">
        <v>18</v>
      </c>
      <c r="J94" s="8"/>
      <c r="K94" s="8"/>
      <c r="L94" s="8"/>
      <c r="M94" s="9"/>
    </row>
    <row r="95" spans="1:13" ht="15" customHeight="1">
      <c r="A95" s="10" t="s">
        <v>49</v>
      </c>
      <c r="B95" s="10"/>
      <c r="C95" s="7"/>
      <c r="D95" s="10"/>
      <c r="E95" s="7"/>
      <c r="F95" s="10"/>
      <c r="G95" s="12"/>
      <c r="H95" s="12"/>
      <c r="I95" s="7"/>
      <c r="J95" s="10"/>
      <c r="K95" s="10"/>
      <c r="L95" s="10"/>
      <c r="M95" s="7"/>
    </row>
    <row r="96" spans="1:13" ht="15" customHeight="1">
      <c r="A96" s="10"/>
      <c r="B96" s="10"/>
      <c r="C96" s="7"/>
      <c r="D96" s="10"/>
      <c r="E96" s="7"/>
      <c r="F96" s="10"/>
      <c r="G96" s="12"/>
      <c r="H96" s="12"/>
      <c r="I96" s="7"/>
      <c r="J96" s="10"/>
      <c r="K96" s="10"/>
      <c r="L96" s="10"/>
      <c r="M96" s="7"/>
    </row>
    <row r="97" ht="15" customHeight="1"/>
    <row r="98" ht="15" customHeight="1"/>
    <row r="99" ht="15" customHeight="1"/>
  </sheetData>
  <autoFilter ref="A4:M98" xr:uid="{00000000-0009-0000-0000-000003000000}">
    <sortState xmlns:xlrd2="http://schemas.microsoft.com/office/spreadsheetml/2017/richdata2" ref="A6:M98">
      <sortCondition ref="C4:C98"/>
    </sortState>
  </autoFilter>
  <sortState xmlns:xlrd2="http://schemas.microsoft.com/office/spreadsheetml/2017/richdata2" ref="A104:M107">
    <sortCondition ref="C104:C107"/>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94" xr:uid="{00000000-0002-0000-0300-000000000000}">
      <formula1>"国認定,都道府県認定"</formula1>
    </dataValidation>
    <dataValidation type="list" allowBlank="1" showInputMessage="1" showErrorMessage="1" sqref="J5:J94" xr:uid="{00000000-0002-0000-0300-000001000000}">
      <formula1>"公財,公社"</formula1>
    </dataValidation>
  </dataValidations>
  <printOptions horizontalCentered="1"/>
  <pageMargins left="0.39370078740157483" right="0.39370078740157483" top="0.39370078740157483" bottom="0.39370078740157483" header="0" footer="0"/>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工事競争（様式2-１）</vt:lpstr>
      <vt:lpstr>工事随契（様式2-2）</vt:lpstr>
      <vt:lpstr>物品役務競争（様式2-3）</vt:lpstr>
      <vt:lpstr>物品役務随契（様式2-４）</vt:lpstr>
      <vt:lpstr>'工事競争（様式2-１）'!Print_Area</vt:lpstr>
      <vt:lpstr>'工事随契（様式2-2）'!Print_Area</vt:lpstr>
      <vt:lpstr>'物品役務競争（様式2-3）'!Print_Area</vt:lpstr>
      <vt:lpstr>'物品役務随契（様式2-４）'!Print_Area</vt:lpstr>
      <vt:lpstr>'工事競争（様式2-１）'!Print_Titles</vt:lpstr>
      <vt:lpstr>'工事随契（様式2-2）'!Print_Titles</vt:lpstr>
      <vt:lpstr>'物品役務競争（様式2-3）'!Print_Titles</vt:lpstr>
      <vt:lpstr>'物品役務随契（様式2-４）'!Print_Titles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2022-06-30T06:14:25Z</dcterms:created>
  <dcterms:modified xsi:type="dcterms:W3CDTF">2025-07-02T06:01:51Z</dcterms:modified>
</cp:coreProperties>
</file>